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Criteria" sheetId="2" r:id="rId2"/>
    <sheet name="Scorecard" sheetId="3" r:id="rId3"/>
    <sheet name="TCO" sheetId="4" r:id="rId4"/>
    <sheet name="Dashboard" sheetId="5" r:id="rId5"/>
    <sheet name="Scenario" sheetId="6" r:id="rId6"/>
    <sheet name="Due Diligence" sheetId="7" r:id="rId7"/>
    <sheet name="Action Plan" sheetId="8" r:id="rId8"/>
  </sheets>
  <definedNames>
    <definedName name="_xlnm._FilterDatabase" localSheetId="7" hidden="1">'Action Plan'!$A$5:$G$10</definedName>
  </definedNames>
  <calcPr calcId="124519" fullCalcOnLoad="1"/>
</workbook>
</file>

<file path=xl/sharedStrings.xml><?xml version="1.0" encoding="utf-8"?>
<sst xmlns="http://schemas.openxmlformats.org/spreadsheetml/2006/main" count="251" uniqueCount="187">
  <si>
    <t>08 / VENDOR EVALUATION</t>
  </si>
  <si>
    <t>คัดเลือก Vendor แบบถ่วงน้ำหนักและมอง TCO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</si>
  <si>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</si>
  <si>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</si>
  <si>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</si>
  <si>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</si>
  <si>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</si>
  <si>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</si>
  <si>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</si>
  <si>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</si>
  <si>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</si>
  <si>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</si>
  <si>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</si>
  <si>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</si>
  <si>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</si>
  <si>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</si>
  <si>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</si>
  <si>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</si>
  <si>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Criteria</t>
  </si>
  <si>
    <t>กำหนดเกณฑ์และน้ำหนัก</t>
  </si>
  <si>
    <t>เหลือง = กรอก / ฟ้า = สูตร</t>
  </si>
  <si>
    <t>แทนข้อมูลตัวอย่าง</t>
  </si>
  <si>
    <t>Scorecard</t>
  </si>
  <si>
    <t>ให้คะแนน Vendor 1–5</t>
  </si>
  <si>
    <t>TCO</t>
  </si>
  <si>
    <t>มองต้นทุน 3 ปี</t>
  </si>
  <si>
    <t>Dashboard</t>
  </si>
  <si>
    <t>คะแนน ราคา และความเสี่ยง</t>
  </si>
  <si>
    <t>Scenario</t>
  </si>
  <si>
    <t>ทดสอบน้ำหนักเกณฑ์</t>
  </si>
  <si>
    <t>Due Diligence</t>
  </si>
  <si>
    <t>ปิดข้อมูลที่ยังขาด</t>
  </si>
  <si>
    <t>Action Plan</t>
  </si>
  <si>
    <t>การเจรจาและอนุมัติ</t>
  </si>
  <si>
    <t>หลักคิดที่ใช้</t>
  </si>
  <si>
    <t>01</t>
  </si>
  <si>
    <t>กำหนดเกณฑ์ก่อนเห็นข้อเสนอ</t>
  </si>
  <si>
    <t>02</t>
  </si>
  <si>
    <t>แยก Capability Score จาก TCO และ Risk</t>
  </si>
  <si>
    <t>03</t>
  </si>
  <si>
    <t>Vendor ที่ชนะต้องผ่าน Mandatory Gate ทุกข้อ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</si>
  <si>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</si>
  <si>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</si>
  <si>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EVALUATION CRITERIA</t>
  </si>
  <si>
    <t>Weight รวมต้องเท่ากับ 100% · คะแนน 1 = ไม่ผ่าน, 5 = ดีเยี่ยม</t>
  </si>
  <si>
    <t>Criterion</t>
  </si>
  <si>
    <t>Definition / Evidence</t>
  </si>
  <si>
    <t>Weight</t>
  </si>
  <si>
    <t>Mandatory?</t>
  </si>
  <si>
    <t>Business fit</t>
  </si>
  <si>
    <t>ตอบ requirement และ outcome สำคัญ</t>
  </si>
  <si>
    <t>Yes</t>
  </si>
  <si>
    <t>Technical fit</t>
  </si>
  <si>
    <t>architecture, integration, performance</t>
  </si>
  <si>
    <t>Security &amp; privacy</t>
  </si>
  <si>
    <t>control, certification, data handling</t>
  </si>
  <si>
    <t>Delivery capability</t>
  </si>
  <si>
    <t>team, plan, references</t>
  </si>
  <si>
    <t>Service &amp; support</t>
  </si>
  <si>
    <t>SLA, escalation, local support</t>
  </si>
  <si>
    <t>No</t>
  </si>
  <si>
    <t>Product roadmap</t>
  </si>
  <si>
    <t>stability and future fit</t>
  </si>
  <si>
    <t>Implementation approach</t>
  </si>
  <si>
    <t>risk, migration, adoption</t>
  </si>
  <si>
    <t>Commercial flexibility</t>
  </si>
  <si>
    <t>terms, exit, price protection</t>
  </si>
  <si>
    <t>Sustainability / ESG</t>
  </si>
  <si>
    <t>policy and evidence</t>
  </si>
  <si>
    <t>Total cost value</t>
  </si>
  <si>
    <t>benefit relative to TCO</t>
  </si>
  <si>
    <t>TOTAL WEIGHT</t>
  </si>
  <si>
    <t>VENDOR SCORECARD</t>
  </si>
  <si>
    <t>ให้คณะกรรมการตกลง Evidence ก่อนให้คะแนน</t>
  </si>
  <si>
    <t>Vendor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</si>
  <si>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</si>
  <si>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</si>
  <si>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</si>
  <si>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</si>
  <si>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</si>
  <si>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</si>
  <si>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</si>
  <si>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</si>
  <si>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</si>
  <si>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</si>
  <si>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Weighted Score</t>
  </si>
  <si>
    <t>Mandatory Gate</t>
  </si>
  <si>
    <t>Risk 1–5</t>
  </si>
  <si>
    <t>Alpha Systems</t>
  </si>
  <si>
    <t>BrightTech</t>
  </si>
  <si>
    <t>CoreWorks</t>
  </si>
  <si>
    <t>Delta Digital</t>
  </si>
  <si>
    <t>THREE-YEAR TCO</t>
  </si>
  <si>
    <t>รวม License, Implementation, Integration, Change, Operations และ Exit</t>
  </si>
  <si>
    <t>One-time</t>
  </si>
  <si>
    <t>Year 1</t>
  </si>
  <si>
    <t>Year 2</t>
  </si>
  <si>
    <t>Year 3</t>
  </si>
  <si>
    <t>3-Year TCO</t>
  </si>
  <si>
    <t>VENDOR DECISION DASHBOARD</t>
  </si>
  <si>
    <t>ความสามารถ ราคา Risk และ Mandatory Gate ต้องอ่านร่วมกัน</t>
  </si>
  <si>
    <t>TOP SCORE</t>
  </si>
  <si>
    <t>TOP VENDOR</t>
  </si>
  <si>
    <t>LOWEST TCO</t>
  </si>
  <si>
    <t>FAILED GATES</t>
  </si>
  <si>
    <t>AVG RISK</t>
  </si>
  <si>
    <t>COMPARATIVE VIEW</t>
  </si>
  <si>
    <t>Capability Score</t>
  </si>
  <si>
    <t>Risk</t>
  </si>
  <si>
    <t>Gate</t>
  </si>
  <si>
    <t>Decision Note</t>
  </si>
  <si>
    <t>ตรวจ Reference และ Contract ก่อนตัดสิน</t>
  </si>
  <si>
    <t>WEIGHTING SCENARIOS</t>
  </si>
  <si>
    <t>ทดสอบว่าผลคัดเลือกเปลี่ยนเมื่อกลยุทธ์เปลี่ยนหรือไม่</t>
  </si>
  <si>
    <t>Capability Factor</t>
  </si>
  <si>
    <t>Security Factor</t>
  </si>
  <si>
    <t>Cost Factor</t>
  </si>
  <si>
    <t>Risk Penalty</t>
  </si>
  <si>
    <t>Winner</t>
  </si>
  <si>
    <t>Use When</t>
  </si>
  <si>
    <t>Decision</t>
  </si>
  <si>
    <t>Alpha</t>
  </si>
  <si>
    <t>Bright</t>
  </si>
  <si>
    <t>Core</t>
  </si>
  <si>
    <t>Delta</t>
  </si>
  <si>
    <t>Balanced</t>
  </si>
  <si>
    <t>Default</t>
  </si>
  <si>
    <t>Re-score ใน workshop และบันทึกเหตุผล</t>
  </si>
  <si>
    <t>Risk-first</t>
  </si>
  <si>
    <t>ข้อมูลสำคัญ/regulated</t>
  </si>
  <si>
    <t>Cost-first</t>
  </si>
  <si>
    <t>งบจำกัดและ requirement มาตรฐาน</t>
  </si>
  <si>
    <t>DUE DILIGENCE</t>
  </si>
  <si>
    <t>Mandatory evidence ก่อน Contract Award</t>
  </si>
  <si>
    <t>ID</t>
  </si>
  <si>
    <t>Area</t>
  </si>
  <si>
    <t>Evidence Required</t>
  </si>
  <si>
    <t>Status</t>
  </si>
  <si>
    <t>Owner</t>
  </si>
  <si>
    <t>Due</t>
  </si>
  <si>
    <t>Risk if Missing</t>
  </si>
  <si>
    <t>Finding</t>
  </si>
  <si>
    <t>DD-01</t>
  </si>
  <si>
    <t>Security</t>
  </si>
  <si>
    <t>Security assessment / certifications</t>
  </si>
  <si>
    <t>Open</t>
  </si>
  <si>
    <t>ระบุ Owner</t>
  </si>
  <si>
    <t>High จนกว่าจะมีหลักฐาน</t>
  </si>
  <si>
    <t>บันทึกผล</t>
  </si>
  <si>
    <t>DD-02</t>
  </si>
  <si>
    <t>Privacy</t>
  </si>
  <si>
    <t>Data flow, retention, subprocessors</t>
  </si>
  <si>
    <t>DD-03</t>
  </si>
  <si>
    <t>Financial</t>
  </si>
  <si>
    <t>Financial stability and insurance</t>
  </si>
  <si>
    <t>DD-04</t>
  </si>
  <si>
    <t>Delivery</t>
  </si>
  <si>
    <t>Reference calls and team CV</t>
  </si>
  <si>
    <t>In Progress</t>
  </si>
  <si>
    <t>DD-05</t>
  </si>
  <si>
    <t>Commercial</t>
  </si>
  <si>
    <t>SLA, liability, exit and price protection</t>
  </si>
  <si>
    <t>DD-06</t>
  </si>
  <si>
    <t>BCP</t>
  </si>
  <si>
    <t>Resilience, backup and recovery test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</si>
  <si>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</si>
  <si>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</si>
  <si>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</si>
  <si>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</si>
  <si>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</si>
  <si>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Due Date</t>
  </si>
  <si>
    <t>Evidence / Result</t>
  </si>
  <si>
    <t>P1</t>
  </si>
  <si>
    <t>Mandatory Gate = Fail</t>
  </si>
  <si>
    <t>ตัดออกหรือขอ remediation พร้อมหลักฐานก่อนกลับเข้ากระบวนการ</t>
  </si>
  <si>
    <t>ระบุเจ้าของ</t>
  </si>
  <si>
    <t>Not Started</t>
  </si>
  <si>
    <t>Security/Privacy evidence ขาด</t>
  </si>
  <si>
    <t>ทำ Due Diligence ก่อนเจรจาขั้นสุดท้าย</t>
  </si>
  <si>
    <t>P2</t>
  </si>
  <si>
    <t>คะแนนสูงแต่ TCO สูง</t>
  </si>
  <si>
    <t>เจรจา scope, price protection, exit และ implementation risk</t>
  </si>
  <si>
    <t>ผลเปลี่ยนมากตามน้ำหนัก</t>
  </si>
  <si>
    <t>ให้ Steering Committee ยืนยัน strategic priority ก่อน award</t>
  </si>
  <si>
    <t>P3</t>
  </si>
  <si>
    <t>Preferred vendor ผ่าน</t>
  </si>
  <si>
    <t>ทำ contract risk review และกำหนด SLA/acceptance ที่วัดได้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</si>
</sst>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#,##0.00;[Red]-#,##0.00"/>
    <numFmt numFmtId="166" formatCode="฿#,##0;[Red]-฿#,##0"/>
    <numFmt numFmtId="167" formatCode="#,##0.0"/>
    <numFmt numFmtId="168" formatCode="฿#,##0"/>
    <numFmt numFmtId="169" formatCode="dd mmm yyyy"/>
  </numFmts>
  <fonts count="12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9"/>
      <color rgb="FF6EE7FF"/>
      <name val="Calibri"/>
      <family val="2"/>
      <scheme val="minor"/>
    </font>
    <font>
      <b/>
      <sz val="14"/>
      <color rgb="FF6EE7FF"/>
      <name val="Calibri"/>
      <family val="2"/>
      <scheme val="minor"/>
    </font>
    <font>
      <b/>
      <sz val="17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4" fontId="5" fillId="7" borderId="1" xfId="0" applyNumberFormat="1" applyFont="1" applyFill="1" applyBorder="1"/>
    <xf numFmtId="165" fontId="5" fillId="6" borderId="1" xfId="0" applyNumberFormat="1" applyFont="1" applyFill="1" applyBorder="1" applyProtection="1">
      <protection locked="0"/>
    </xf>
    <xf numFmtId="165" fontId="5" fillId="7" borderId="1" xfId="0" applyNumberFormat="1" applyFont="1" applyFill="1" applyBorder="1"/>
    <xf numFmtId="0" fontId="4" fillId="7" borderId="1" xfId="0" applyFont="1" applyFill="1" applyBorder="1" applyAlignment="1">
      <alignment vertical="center" wrapText="1"/>
    </xf>
    <xf numFmtId="166" fontId="5" fillId="6" borderId="1" xfId="0" applyNumberFormat="1" applyFont="1" applyFill="1" applyBorder="1" applyProtection="1">
      <protection locked="0"/>
    </xf>
    <xf numFmtId="166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168" fontId="11" fillId="5" borderId="0" xfId="0" applyNumberFormat="1" applyFont="1" applyFill="1" applyAlignment="1">
      <alignment horizontal="center" vertical="center"/>
    </xf>
    <xf numFmtId="169" fontId="5" fillId="6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Vendor Capability Score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Weighted Score</c:v>
          </c:tx>
          <c:cat>
            <c:strRef>
              <c:f>Scorecard!$A$6:$A$9</c:f>
              <c:strCache>
                <c:ptCount val="4"/>
                <c:pt idx="0">
                  <c:v>Alpha Systems</c:v>
                </c:pt>
                <c:pt idx="1">
                  <c:v>BrightTech</c:v>
                </c:pt>
                <c:pt idx="2">
                  <c:v>CoreWorks</c:v>
                </c:pt>
                <c:pt idx="3">
                  <c:v>Delta Digital</c:v>
                </c:pt>
              </c:strCache>
            </c:strRef>
          </c:cat>
          <c:val>
            <c:numRef>
              <c:f>Scorecard!$L$6:$L$9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5"/>
          <c:min val="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390525</xdr:colOff>
      <xdr:row>29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4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1" spans="1:10" ht="20" customHeight="1">
      <c r="A21" s="4" t="s">
        <v>32</v>
      </c>
      <c r="B21" s="5" t="s">
        <v>33</v>
      </c>
      <c r="C21" s="5" t="s">
        <v>20</v>
      </c>
      <c r="D21" s="5" t="s">
        <v>21</v>
      </c>
    </row>
    <row r="23" spans="1:10" ht="25" customHeight="1">
      <c r="A23" s="3" t="s">
        <v>34</v>
      </c>
      <c r="B23" s="3"/>
      <c r="C23" s="3"/>
      <c r="D23" s="3"/>
      <c r="E23" s="3"/>
      <c r="F23" s="3"/>
      <c r="G23" s="3"/>
      <c r="H23" s="3"/>
      <c r="I23" s="3"/>
      <c r="J23" s="3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7" spans="1:10" ht="20" customHeight="1">
      <c r="A27" s="4" t="s">
        <v>39</v>
      </c>
      <c r="B27" s="5" t="s">
        <v>40</v>
      </c>
      <c r="C27" s="5"/>
      <c r="D27" s="5"/>
      <c r="E27" s="5"/>
      <c r="F27" s="5"/>
      <c r="G27" s="5"/>
      <c r="H27" s="5"/>
      <c r="I27" s="5"/>
      <c r="J27" s="5"/>
    </row>
    <row r="30" spans="1:10" ht="25" customHeight="1">
      <c r="A30" s="3" t="s">
        <v>41</v>
      </c>
      <c r="B30" s="3"/>
      <c r="C30" s="3"/>
      <c r="D30" s="3"/>
      <c r="E30" s="3"/>
      <c r="F30" s="3"/>
      <c r="G30" s="3"/>
      <c r="H30" s="3"/>
      <c r="I30" s="3"/>
      <c r="J30" s="3"/>
    </row>
    <row r="32" spans="1:10" ht="34" customHeight="1">
      <c r="A32" s="7" t="s">
        <v>42</v>
      </c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20" customHeight="1">
      <c r="A34" s="7"/>
      <c r="B34" s="7"/>
      <c r="C34" s="7"/>
      <c r="D34" s="7"/>
      <c r="E34" s="7"/>
      <c r="F34" s="7"/>
      <c r="G34" s="7"/>
      <c r="H34" s="7"/>
      <c r="I34" s="7"/>
      <c r="J34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3:J23"/>
    <mergeCell ref="B25:J25"/>
    <mergeCell ref="B26:J26"/>
    <mergeCell ref="B27:J27"/>
    <mergeCell ref="A30:J30"/>
    <mergeCell ref="A32:J34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7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6.7109375" customWidth="1"/>
    <col min="2" max="2" width="42.7109375" customWidth="1"/>
    <col min="3" max="10" width="18.7109375" customWidth="1"/>
  </cols>
  <sheetData>
    <row r="1" spans="1:10" ht="34" customHeight="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44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45</v>
      </c>
      <c r="B5" s="6" t="s">
        <v>46</v>
      </c>
      <c r="C5" s="6" t="s">
        <v>47</v>
      </c>
      <c r="D5" s="6" t="s">
        <v>48</v>
      </c>
    </row>
    <row r="6" spans="1:10" ht="20" customHeight="1">
      <c r="A6" s="8" t="s">
        <v>49</v>
      </c>
      <c r="B6" s="8" t="s">
        <v>50</v>
      </c>
      <c r="C6" s="9">
        <v>0.15</v>
      </c>
      <c r="D6" s="8" t="s">
        <v>51</v>
      </c>
    </row>
    <row r="7" spans="1:10" ht="20" customHeight="1">
      <c r="A7" s="8" t="s">
        <v>52</v>
      </c>
      <c r="B7" s="8" t="s">
        <v>53</v>
      </c>
      <c r="C7" s="9">
        <v>0.12</v>
      </c>
      <c r="D7" s="8" t="s">
        <v>51</v>
      </c>
    </row>
    <row r="8" spans="1:10" ht="20" customHeight="1">
      <c r="A8" s="8" t="s">
        <v>54</v>
      </c>
      <c r="B8" s="8" t="s">
        <v>55</v>
      </c>
      <c r="C8" s="9">
        <v>0.15</v>
      </c>
      <c r="D8" s="8" t="s">
        <v>51</v>
      </c>
    </row>
    <row r="9" spans="1:10" ht="20" customHeight="1">
      <c r="A9" s="8" t="s">
        <v>56</v>
      </c>
      <c r="B9" s="8" t="s">
        <v>57</v>
      </c>
      <c r="C9" s="9">
        <v>0.1</v>
      </c>
      <c r="D9" s="8" t="s">
        <v>51</v>
      </c>
    </row>
    <row r="10" spans="1:10" ht="20" customHeight="1">
      <c r="A10" s="8" t="s">
        <v>58</v>
      </c>
      <c r="B10" s="8" t="s">
        <v>59</v>
      </c>
      <c r="C10" s="9">
        <v>0.08</v>
      </c>
      <c r="D10" s="8" t="s">
        <v>60</v>
      </c>
    </row>
    <row r="11" spans="1:10" ht="20" customHeight="1">
      <c r="A11" s="8" t="s">
        <v>61</v>
      </c>
      <c r="B11" s="8" t="s">
        <v>62</v>
      </c>
      <c r="C11" s="9">
        <v>0.07000000000000001</v>
      </c>
      <c r="D11" s="8" t="s">
        <v>60</v>
      </c>
    </row>
    <row r="12" spans="1:10" ht="20" customHeight="1">
      <c r="A12" s="8" t="s">
        <v>63</v>
      </c>
      <c r="B12" s="8" t="s">
        <v>64</v>
      </c>
      <c r="C12" s="9">
        <v>0.08</v>
      </c>
      <c r="D12" s="8" t="s">
        <v>60</v>
      </c>
    </row>
    <row r="13" spans="1:10" ht="20" customHeight="1">
      <c r="A13" s="8" t="s">
        <v>65</v>
      </c>
      <c r="B13" s="8" t="s">
        <v>66</v>
      </c>
      <c r="C13" s="9">
        <v>0.08</v>
      </c>
      <c r="D13" s="8" t="s">
        <v>60</v>
      </c>
    </row>
    <row r="14" spans="1:10" ht="20" customHeight="1">
      <c r="A14" s="8" t="s">
        <v>67</v>
      </c>
      <c r="B14" s="8" t="s">
        <v>68</v>
      </c>
      <c r="C14" s="9">
        <v>0.05</v>
      </c>
      <c r="D14" s="8" t="s">
        <v>60</v>
      </c>
    </row>
    <row r="15" spans="1:10" ht="20" customHeight="1">
      <c r="A15" s="8" t="s">
        <v>69</v>
      </c>
      <c r="B15" s="8" t="s">
        <v>70</v>
      </c>
      <c r="C15" s="9">
        <v>0.12</v>
      </c>
      <c r="D15" s="8" t="s">
        <v>60</v>
      </c>
    </row>
    <row r="17" spans="1:3" ht="20" customHeight="1">
      <c r="A17" s="6" t="s">
        <v>71</v>
      </c>
      <c r="C17" s="10">
        <f>SUM(C6:C15)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N9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2.7109375" customWidth="1"/>
    <col min="2" max="11" width="14.7109375" customWidth="1"/>
    <col min="12" max="14" width="18.7109375" customWidth="1"/>
  </cols>
  <sheetData>
    <row r="1" spans="1:14" ht="34" customHeight="1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</row>
    <row r="2" spans="1:14" ht="25" customHeight="1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</row>
    <row r="5" spans="1:14" ht="30" customHeight="1">
      <c r="A5" s="6" t="s">
        <v>74</v>
      </c>
      <c r="B5" s="6" t="s">
        <v>75</v>
      </c>
      <c r="C5" s="6" t="s">
        <v>76</v>
      </c>
      <c r="D5" s="6" t="s">
        <v>77</v>
      </c>
      <c r="E5" s="6" t="s">
        <v>78</v>
      </c>
      <c r="F5" s="6" t="s">
        <v>79</v>
      </c>
      <c r="G5" s="6" t="s">
        <v>80</v>
      </c>
      <c r="H5" s="6" t="s">
        <v>81</v>
      </c>
      <c r="I5" s="6" t="s">
        <v>82</v>
      </c>
      <c r="J5" s="6" t="s">
        <v>83</v>
      </c>
      <c r="K5" s="6" t="s">
        <v>84</v>
      </c>
      <c r="L5" s="6" t="s">
        <v>85</v>
      </c>
      <c r="M5" s="6" t="s">
        <v>86</v>
      </c>
      <c r="N5" s="6" t="s">
        <v>87</v>
      </c>
    </row>
    <row r="6" spans="1:14" ht="20" customHeight="1">
      <c r="A6" s="8" t="s">
        <v>88</v>
      </c>
      <c r="B6" s="11">
        <v>4</v>
      </c>
      <c r="C6" s="11">
        <v>4</v>
      </c>
      <c r="D6" s="11">
        <v>4</v>
      </c>
      <c r="E6" s="11">
        <v>4</v>
      </c>
      <c r="F6" s="11">
        <v>4</v>
      </c>
      <c r="G6" s="11">
        <v>3</v>
      </c>
      <c r="H6" s="11">
        <v>4</v>
      </c>
      <c r="I6" s="11">
        <v>3</v>
      </c>
      <c r="J6" s="11">
        <v>3</v>
      </c>
      <c r="K6" s="11">
        <v>4</v>
      </c>
      <c r="L6" s="12">
        <f>SUMPRODUCT(B6:K6,Criteria!C6:C15)/SUM(Criteria!C6:C15)</f>
        <v>0</v>
      </c>
      <c r="M6" s="13">
        <f>IF(MIN(B6:E6)&gt;=3,"Pass","Fail")</f>
        <v>0</v>
      </c>
      <c r="N6" s="11">
        <v>2</v>
      </c>
    </row>
    <row r="7" spans="1:14" ht="20" customHeight="1">
      <c r="A7" s="8" t="s">
        <v>89</v>
      </c>
      <c r="B7" s="11">
        <v>5</v>
      </c>
      <c r="C7" s="11">
        <v>4</v>
      </c>
      <c r="D7" s="11">
        <v>3</v>
      </c>
      <c r="E7" s="11">
        <v>4</v>
      </c>
      <c r="F7" s="11">
        <v>3</v>
      </c>
      <c r="G7" s="11">
        <v>5</v>
      </c>
      <c r="H7" s="11">
        <v>4</v>
      </c>
      <c r="I7" s="11">
        <v>4</v>
      </c>
      <c r="J7" s="11">
        <v>4</v>
      </c>
      <c r="K7" s="11">
        <v>4</v>
      </c>
      <c r="L7" s="12">
        <f>SUMPRODUCT(B7:K7,Criteria!C6:C15)/SUM(Criteria!C6:C15)</f>
        <v>0</v>
      </c>
      <c r="M7" s="13">
        <f>IF(MIN(B7:E7)&gt;=3,"Pass","Fail")</f>
        <v>0</v>
      </c>
      <c r="N7" s="11">
        <v>3</v>
      </c>
    </row>
    <row r="8" spans="1:14" ht="20" customHeight="1">
      <c r="A8" s="8" t="s">
        <v>90</v>
      </c>
      <c r="B8" s="11">
        <v>3</v>
      </c>
      <c r="C8" s="11">
        <v>5</v>
      </c>
      <c r="D8" s="11">
        <v>5</v>
      </c>
      <c r="E8" s="11">
        <v>3</v>
      </c>
      <c r="F8" s="11">
        <v>5</v>
      </c>
      <c r="G8" s="11">
        <v>3</v>
      </c>
      <c r="H8" s="11">
        <v>3</v>
      </c>
      <c r="I8" s="11">
        <v>3</v>
      </c>
      <c r="J8" s="11">
        <v>4</v>
      </c>
      <c r="K8" s="11">
        <v>3</v>
      </c>
      <c r="L8" s="12">
        <f>SUMPRODUCT(B8:K8,Criteria!C6:C15)/SUM(Criteria!C6:C15)</f>
        <v>0</v>
      </c>
      <c r="M8" s="13">
        <f>IF(MIN(B8:E8)&gt;=3,"Pass","Fail")</f>
        <v>0</v>
      </c>
      <c r="N8" s="11">
        <v>2</v>
      </c>
    </row>
    <row r="9" spans="1:14" ht="20" customHeight="1">
      <c r="A9" s="8" t="s">
        <v>91</v>
      </c>
      <c r="B9" s="11">
        <v>4</v>
      </c>
      <c r="C9" s="11">
        <v>3</v>
      </c>
      <c r="D9" s="11">
        <v>4</v>
      </c>
      <c r="E9" s="11">
        <v>5</v>
      </c>
      <c r="F9" s="11">
        <v>4</v>
      </c>
      <c r="G9" s="11">
        <v>4</v>
      </c>
      <c r="H9" s="11">
        <v>5</v>
      </c>
      <c r="I9" s="11">
        <v>3</v>
      </c>
      <c r="J9" s="11">
        <v>3</v>
      </c>
      <c r="K9" s="11">
        <v>4</v>
      </c>
      <c r="L9" s="12">
        <f>SUMPRODUCT(B9:K9,Criteria!C6:C15)/SUM(Criteria!C6:C15)</f>
        <v>0</v>
      </c>
      <c r="M9" s="13">
        <f>IF(MIN(B9:E9)&gt;=3,"Pass","Fail")</f>
        <v>0</v>
      </c>
      <c r="N9" s="11">
        <v>2</v>
      </c>
    </row>
  </sheetData>
  <sheetProtection sheet="1" objects="1" scenarios="1" sort="0" autoFilter="0"/>
  <mergeCells count="2">
    <mergeCell ref="A1:J1"/>
    <mergeCell ref="A2:J2"/>
  </mergeCells>
  <dataValidations count="1">
    <dataValidation type="whole" allowBlank="1" showInputMessage="1" showErrorMessage="1" sqref="B6:N31">
      <formula1>1</formula1>
      <formula2>5</formula2>
    </dataValidation>
  </dataValidation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9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3.7109375" customWidth="1"/>
    <col min="2" max="5" width="20.7109375" customWidth="1"/>
    <col min="6" max="6" width="22.7109375" customWidth="1"/>
    <col min="7" max="10" width="18.7109375" customWidth="1"/>
  </cols>
  <sheetData>
    <row r="1" spans="1:10" ht="34" customHeight="1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74</v>
      </c>
      <c r="B5" s="6" t="s">
        <v>94</v>
      </c>
      <c r="C5" s="6" t="s">
        <v>95</v>
      </c>
      <c r="D5" s="6" t="s">
        <v>96</v>
      </c>
      <c r="E5" s="6" t="s">
        <v>97</v>
      </c>
      <c r="F5" s="6" t="s">
        <v>98</v>
      </c>
    </row>
    <row r="6" spans="1:10" ht="20" customHeight="1">
      <c r="A6" s="8" t="s">
        <v>88</v>
      </c>
      <c r="B6" s="14">
        <v>1800000</v>
      </c>
      <c r="C6" s="14">
        <v>2200000</v>
      </c>
      <c r="D6" s="14">
        <v>1800000</v>
      </c>
      <c r="E6" s="14">
        <v>1800000</v>
      </c>
      <c r="F6" s="15">
        <f>SUM(B6:E6)</f>
        <v>0</v>
      </c>
    </row>
    <row r="7" spans="1:10" ht="20" customHeight="1">
      <c r="A7" s="8" t="s">
        <v>89</v>
      </c>
      <c r="B7" s="14">
        <v>1450000</v>
      </c>
      <c r="C7" s="14">
        <v>2500000</v>
      </c>
      <c r="D7" s="14">
        <v>2050000</v>
      </c>
      <c r="E7" s="14">
        <v>2050000</v>
      </c>
      <c r="F7" s="15">
        <f>SUM(B7:E7)</f>
        <v>0</v>
      </c>
    </row>
    <row r="8" spans="1:10" ht="20" customHeight="1">
      <c r="A8" s="8" t="s">
        <v>90</v>
      </c>
      <c r="B8" s="14">
        <v>2100000</v>
      </c>
      <c r="C8" s="14">
        <v>1900000</v>
      </c>
      <c r="D8" s="14">
        <v>1750000</v>
      </c>
      <c r="E8" s="14">
        <v>1750000</v>
      </c>
      <c r="F8" s="15">
        <f>SUM(B8:E8)</f>
        <v>0</v>
      </c>
    </row>
    <row r="9" spans="1:10" ht="20" customHeight="1">
      <c r="A9" s="8" t="s">
        <v>91</v>
      </c>
      <c r="B9" s="14">
        <v>1650000</v>
      </c>
      <c r="C9" s="14">
        <v>2250000</v>
      </c>
      <c r="D9" s="14">
        <v>1950000</v>
      </c>
      <c r="E9" s="14">
        <v>1950000</v>
      </c>
      <c r="F9" s="15">
        <f>SUM(B9:E9)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5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100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6" t="s">
        <v>101</v>
      </c>
      <c r="B5" s="16"/>
      <c r="C5" s="16" t="s">
        <v>102</v>
      </c>
      <c r="D5" s="16"/>
      <c r="E5" s="16" t="s">
        <v>103</v>
      </c>
      <c r="F5" s="16"/>
      <c r="G5" s="16" t="s">
        <v>104</v>
      </c>
      <c r="H5" s="16"/>
      <c r="I5" s="16" t="s">
        <v>105</v>
      </c>
      <c r="J5" s="16"/>
    </row>
    <row r="6" spans="1:10" ht="20" customHeight="1">
      <c r="A6" s="17">
        <f>MAX(Scorecard!L6:L9)</f>
        <v>0</v>
      </c>
      <c r="B6" s="17"/>
      <c r="C6" s="18">
        <f>INDEX(Scorecard!A6:A9,MATCH(B6,Scorecard!L6:L9,0))</f>
        <v>0</v>
      </c>
      <c r="D6" s="18"/>
      <c r="E6" s="19">
        <f>MIN(TCO!F6:F9)</f>
        <v>0</v>
      </c>
      <c r="F6" s="19"/>
      <c r="G6" s="17">
        <f>COUNTIF(Scorecard!M6:M9,"Fail")</f>
        <v>0</v>
      </c>
      <c r="H6" s="17"/>
      <c r="I6" s="17">
        <f>AVERAGE(Scorecard!N6:N9)</f>
        <v>0</v>
      </c>
      <c r="J6" s="17"/>
    </row>
    <row r="7" spans="1:10" ht="20" customHeight="1">
      <c r="A7" s="17"/>
      <c r="B7" s="17"/>
      <c r="C7" s="18"/>
      <c r="D7" s="18"/>
      <c r="E7" s="19"/>
      <c r="F7" s="19"/>
      <c r="G7" s="17"/>
      <c r="H7" s="17"/>
      <c r="I7" s="17"/>
      <c r="J7" s="17"/>
    </row>
    <row r="9" spans="1:10" ht="25" customHeight="1">
      <c r="A9" s="3" t="s">
        <v>106</v>
      </c>
      <c r="B9" s="3"/>
      <c r="C9" s="3"/>
      <c r="D9" s="3"/>
      <c r="E9" s="3"/>
      <c r="F9" s="3"/>
      <c r="G9" s="3"/>
      <c r="H9" s="3"/>
      <c r="I9" s="3"/>
      <c r="J9" s="3"/>
    </row>
    <row r="11" spans="1:10" ht="30" customHeight="1">
      <c r="A11" s="6" t="s">
        <v>74</v>
      </c>
      <c r="B11" s="6" t="s">
        <v>107</v>
      </c>
      <c r="C11" s="6" t="s">
        <v>98</v>
      </c>
      <c r="D11" s="6" t="s">
        <v>108</v>
      </c>
      <c r="E11" s="6" t="s">
        <v>109</v>
      </c>
      <c r="F11" s="6" t="s">
        <v>110</v>
      </c>
    </row>
    <row r="12" spans="1:10" ht="20" customHeight="1">
      <c r="A12" s="13">
        <f>Scorecard!A6</f>
        <v>0</v>
      </c>
      <c r="B12" s="12">
        <f>Scorecard!L6</f>
        <v>0</v>
      </c>
      <c r="C12" s="15">
        <f>TCO!F6</f>
        <v>0</v>
      </c>
      <c r="D12" s="12">
        <f>Scorecard!N6</f>
        <v>0</v>
      </c>
      <c r="E12" s="13">
        <f>Scorecard!M6</f>
        <v>0</v>
      </c>
      <c r="F12" s="5" t="s">
        <v>111</v>
      </c>
    </row>
    <row r="13" spans="1:10" ht="20" customHeight="1">
      <c r="A13" s="13">
        <f>Scorecard!A7</f>
        <v>0</v>
      </c>
      <c r="B13" s="12">
        <f>Scorecard!L7</f>
        <v>0</v>
      </c>
      <c r="C13" s="15">
        <f>TCO!F7</f>
        <v>0</v>
      </c>
      <c r="D13" s="12">
        <f>Scorecard!N7</f>
        <v>0</v>
      </c>
      <c r="E13" s="13">
        <f>Scorecard!M7</f>
        <v>0</v>
      </c>
      <c r="F13" s="5" t="s">
        <v>111</v>
      </c>
    </row>
    <row r="14" spans="1:10" ht="20" customHeight="1">
      <c r="A14" s="13">
        <f>Scorecard!A8</f>
        <v>0</v>
      </c>
      <c r="B14" s="12">
        <f>Scorecard!L8</f>
        <v>0</v>
      </c>
      <c r="C14" s="15">
        <f>TCO!F8</f>
        <v>0</v>
      </c>
      <c r="D14" s="12">
        <f>Scorecard!N8</f>
        <v>0</v>
      </c>
      <c r="E14" s="13">
        <f>Scorecard!M8</f>
        <v>0</v>
      </c>
      <c r="F14" s="5" t="s">
        <v>111</v>
      </c>
    </row>
    <row r="15" spans="1:10" ht="20" customHeight="1">
      <c r="A15" s="13">
        <f>Scorecard!A9</f>
        <v>0</v>
      </c>
      <c r="B15" s="12">
        <f>Scorecard!L9</f>
        <v>0</v>
      </c>
      <c r="C15" s="15">
        <f>TCO!F9</f>
        <v>0</v>
      </c>
      <c r="D15" s="12">
        <f>Scorecard!N9</f>
        <v>0</v>
      </c>
      <c r="E15" s="13">
        <f>Scorecard!M9</f>
        <v>0</v>
      </c>
      <c r="F15" s="5" t="s">
        <v>111</v>
      </c>
    </row>
  </sheetData>
  <mergeCells count="13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</mergeCells>
  <pageMargins left="0.35" right="0.35" top="0.55" bottom="0.55" header="0.3" footer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L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3.7109375" customWidth="1"/>
    <col min="2" max="5" width="18.7109375" customWidth="1"/>
    <col min="6" max="6" width="22.7109375" customWidth="1"/>
    <col min="7" max="7" width="30.7109375" customWidth="1"/>
    <col min="8" max="8" width="38.7109375" customWidth="1"/>
    <col min="9" max="12" width="15.7109375" customWidth="1"/>
  </cols>
  <sheetData>
    <row r="1" spans="1:12" ht="34" customHeight="1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" customHeight="1">
      <c r="A2" s="2" t="s">
        <v>113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5" spans="1:12" ht="30" customHeight="1">
      <c r="A5" s="6" t="s">
        <v>28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119</v>
      </c>
      <c r="H5" s="6" t="s">
        <v>120</v>
      </c>
      <c r="I5" s="6" t="s">
        <v>121</v>
      </c>
      <c r="J5" s="6" t="s">
        <v>122</v>
      </c>
      <c r="K5" s="6" t="s">
        <v>123</v>
      </c>
      <c r="L5" s="6" t="s">
        <v>124</v>
      </c>
    </row>
    <row r="6" spans="1:12" ht="20" customHeight="1">
      <c r="A6" s="8" t="s">
        <v>125</v>
      </c>
      <c r="B6" s="9">
        <v>1</v>
      </c>
      <c r="C6" s="9">
        <v>1</v>
      </c>
      <c r="D6" s="9">
        <v>1</v>
      </c>
      <c r="E6" s="11">
        <v>0.15</v>
      </c>
      <c r="F6" s="13">
        <f>INDEX(Scorecard!A6:A9,MATCH(MAX(I6:L6),I6:L6,0))</f>
        <v>0</v>
      </c>
      <c r="G6" s="8" t="s">
        <v>126</v>
      </c>
      <c r="H6" s="5" t="s">
        <v>127</v>
      </c>
      <c r="I6" s="12">
        <f>Scorecard!L6*B6+Scorecard!D6*Criteria!C8*(C6-1)-((TCO!F6/MIN(TCO!F$6:F$9)-1)*5)*D6-Scorecard!N6*E6</f>
        <v>0</v>
      </c>
      <c r="J6" s="12">
        <f>Scorecard!L7*B6+Scorecard!D7*Criteria!C8*(C6-1)-((TCO!F7/MIN(TCO!F$6:F$9)-1)*5)*D6-Scorecard!N7*E6</f>
        <v>0</v>
      </c>
      <c r="K6" s="12">
        <f>Scorecard!L8*B6+Scorecard!D8*Criteria!C8*(C6-1)-((TCO!F8/MIN(TCO!F$6:F$9)-1)*5)*D6-Scorecard!N8*E6</f>
        <v>0</v>
      </c>
      <c r="L6" s="12">
        <f>Scorecard!L9*B6+Scorecard!D9*Criteria!C8*(C6-1)-((TCO!F9/MIN(TCO!F$6:F$9)-1)*5)*D6-Scorecard!N9*E6</f>
        <v>0</v>
      </c>
    </row>
    <row r="7" spans="1:12" ht="20" customHeight="1">
      <c r="A7" s="8" t="s">
        <v>128</v>
      </c>
      <c r="B7" s="9">
        <v>0.9</v>
      </c>
      <c r="C7" s="9">
        <v>1.3</v>
      </c>
      <c r="D7" s="9">
        <v>0.8</v>
      </c>
      <c r="E7" s="11">
        <v>0.25</v>
      </c>
      <c r="F7" s="13">
        <f>INDEX(Scorecard!A6:A9,MATCH(MAX(I7:L7),I7:L7,0))</f>
        <v>0</v>
      </c>
      <c r="G7" s="8" t="s">
        <v>129</v>
      </c>
      <c r="H7" s="5" t="s">
        <v>127</v>
      </c>
      <c r="I7" s="12">
        <f>Scorecard!L6*B7+Scorecard!D6*Criteria!C8*(C7-1)-((TCO!F6/MIN(TCO!F$6:F$9)-1)*5)*D7-Scorecard!N6*E7</f>
        <v>0</v>
      </c>
      <c r="J7" s="12">
        <f>Scorecard!L7*B7+Scorecard!D7*Criteria!C8*(C7-1)-((TCO!F7/MIN(TCO!F$6:F$9)-1)*5)*D7-Scorecard!N7*E7</f>
        <v>0</v>
      </c>
      <c r="K7" s="12">
        <f>Scorecard!L8*B7+Scorecard!D8*Criteria!C8*(C7-1)-((TCO!F8/MIN(TCO!F$6:F$9)-1)*5)*D7-Scorecard!N8*E7</f>
        <v>0</v>
      </c>
      <c r="L7" s="12">
        <f>Scorecard!L9*B7+Scorecard!D9*Criteria!C8*(C7-1)-((TCO!F9/MIN(TCO!F$6:F$9)-1)*5)*D7-Scorecard!N9*E7</f>
        <v>0</v>
      </c>
    </row>
    <row r="8" spans="1:12" ht="20" customHeight="1">
      <c r="A8" s="8" t="s">
        <v>130</v>
      </c>
      <c r="B8" s="9">
        <v>0.85</v>
      </c>
      <c r="C8" s="9">
        <v>0.9</v>
      </c>
      <c r="D8" s="9">
        <v>1.35</v>
      </c>
      <c r="E8" s="11">
        <v>0.12</v>
      </c>
      <c r="F8" s="13">
        <f>INDEX(Scorecard!A6:A9,MATCH(MAX(I8:L8),I8:L8,0))</f>
        <v>0</v>
      </c>
      <c r="G8" s="8" t="s">
        <v>131</v>
      </c>
      <c r="H8" s="5" t="s">
        <v>127</v>
      </c>
      <c r="I8" s="12">
        <f>Scorecard!L6*B8+Scorecard!D6*Criteria!C8*(C8-1)-((TCO!F6/MIN(TCO!F$6:F$9)-1)*5)*D8-Scorecard!N6*E8</f>
        <v>0</v>
      </c>
      <c r="J8" s="12">
        <f>Scorecard!L7*B8+Scorecard!D7*Criteria!C8*(C8-1)-((TCO!F7/MIN(TCO!F$6:F$9)-1)*5)*D8-Scorecard!N7*E8</f>
        <v>0</v>
      </c>
      <c r="K8" s="12">
        <f>Scorecard!L8*B8+Scorecard!D8*Criteria!C8*(C8-1)-((TCO!F8/MIN(TCO!F$6:F$9)-1)*5)*D8-Scorecard!N8*E8</f>
        <v>0</v>
      </c>
      <c r="L8" s="12">
        <f>Scorecard!L9*B8+Scorecard!D9*Criteria!C8*(C8-1)-((TCO!F9/MIN(TCO!F$6:F$9)-1)*5)*D8-Scorecard!N9*E8</f>
        <v>0</v>
      </c>
    </row>
  </sheetData>
  <sheetProtection sheet="1" objects="1" scenarios="1" sort="0" autoFilter="0"/>
  <mergeCells count="2">
    <mergeCell ref="A1:L1"/>
    <mergeCell ref="A2:L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1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4.7109375" customWidth="1"/>
    <col min="2" max="2" width="24.7109375" customWidth="1"/>
    <col min="3" max="3" width="40.7109375" customWidth="1"/>
    <col min="4" max="4" width="17.7109375" customWidth="1"/>
    <col min="5" max="5" width="18.7109375" customWidth="1"/>
    <col min="6" max="6" width="20.7109375" customWidth="1"/>
    <col min="7" max="7" width="18.7109375" customWidth="1"/>
    <col min="8" max="8" width="35.7109375" customWidth="1"/>
    <col min="9" max="10" width="18.7109375" customWidth="1"/>
  </cols>
  <sheetData>
    <row r="1" spans="1:10" ht="34" customHeight="1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133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134</v>
      </c>
      <c r="B5" s="6" t="s">
        <v>135</v>
      </c>
      <c r="C5" s="6" t="s">
        <v>136</v>
      </c>
      <c r="D5" s="6" t="s">
        <v>137</v>
      </c>
      <c r="E5" s="6" t="s">
        <v>138</v>
      </c>
      <c r="F5" s="6" t="s">
        <v>139</v>
      </c>
      <c r="G5" s="6" t="s">
        <v>140</v>
      </c>
      <c r="H5" s="6" t="s">
        <v>141</v>
      </c>
    </row>
    <row r="6" spans="1:10" ht="20" customHeight="1">
      <c r="A6" s="8" t="s">
        <v>142</v>
      </c>
      <c r="B6" s="8" t="s">
        <v>143</v>
      </c>
      <c r="C6" s="8" t="s">
        <v>144</v>
      </c>
      <c r="D6" s="8" t="s">
        <v>145</v>
      </c>
      <c r="E6" s="8" t="s">
        <v>146</v>
      </c>
      <c r="F6" s="20">
        <v>46284</v>
      </c>
      <c r="G6" s="8" t="s">
        <v>147</v>
      </c>
      <c r="H6" s="8" t="s">
        <v>148</v>
      </c>
    </row>
    <row r="7" spans="1:10" ht="20" customHeight="1">
      <c r="A7" s="8" t="s">
        <v>149</v>
      </c>
      <c r="B7" s="8" t="s">
        <v>150</v>
      </c>
      <c r="C7" s="8" t="s">
        <v>151</v>
      </c>
      <c r="D7" s="8" t="s">
        <v>145</v>
      </c>
      <c r="E7" s="8" t="s">
        <v>146</v>
      </c>
      <c r="F7" s="20">
        <v>46291</v>
      </c>
      <c r="G7" s="8" t="s">
        <v>147</v>
      </c>
      <c r="H7" s="8" t="s">
        <v>148</v>
      </c>
    </row>
    <row r="8" spans="1:10" ht="20" customHeight="1">
      <c r="A8" s="8" t="s">
        <v>152</v>
      </c>
      <c r="B8" s="8" t="s">
        <v>153</v>
      </c>
      <c r="C8" s="8" t="s">
        <v>154</v>
      </c>
      <c r="D8" s="8" t="s">
        <v>145</v>
      </c>
      <c r="E8" s="8" t="s">
        <v>146</v>
      </c>
      <c r="F8" s="20">
        <v>46298</v>
      </c>
      <c r="G8" s="8" t="s">
        <v>147</v>
      </c>
      <c r="H8" s="8" t="s">
        <v>148</v>
      </c>
    </row>
    <row r="9" spans="1:10" ht="20" customHeight="1">
      <c r="A9" s="8" t="s">
        <v>155</v>
      </c>
      <c r="B9" s="8" t="s">
        <v>156</v>
      </c>
      <c r="C9" s="8" t="s">
        <v>157</v>
      </c>
      <c r="D9" s="8" t="s">
        <v>158</v>
      </c>
      <c r="E9" s="8" t="s">
        <v>146</v>
      </c>
      <c r="F9" s="20">
        <v>46305</v>
      </c>
      <c r="G9" s="8" t="s">
        <v>147</v>
      </c>
      <c r="H9" s="8" t="s">
        <v>148</v>
      </c>
    </row>
    <row r="10" spans="1:10" ht="20" customHeight="1">
      <c r="A10" s="8" t="s">
        <v>159</v>
      </c>
      <c r="B10" s="8" t="s">
        <v>160</v>
      </c>
      <c r="C10" s="8" t="s">
        <v>161</v>
      </c>
      <c r="D10" s="8" t="s">
        <v>145</v>
      </c>
      <c r="E10" s="8" t="s">
        <v>146</v>
      </c>
      <c r="F10" s="20">
        <v>46312</v>
      </c>
      <c r="G10" s="8" t="s">
        <v>147</v>
      </c>
      <c r="H10" s="8" t="s">
        <v>148</v>
      </c>
    </row>
    <row r="11" spans="1:10" ht="20" customHeight="1">
      <c r="A11" s="8" t="s">
        <v>162</v>
      </c>
      <c r="B11" s="8" t="s">
        <v>163</v>
      </c>
      <c r="C11" s="8" t="s">
        <v>164</v>
      </c>
      <c r="D11" s="8" t="s">
        <v>145</v>
      </c>
      <c r="E11" s="8" t="s">
        <v>146</v>
      </c>
      <c r="F11" s="20">
        <v>46319</v>
      </c>
      <c r="G11" s="8" t="s">
        <v>147</v>
      </c>
      <c r="H11" s="8" t="s">
        <v>148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166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167</v>
      </c>
      <c r="B5" s="6" t="s">
        <v>168</v>
      </c>
      <c r="C5" s="6" t="s">
        <v>169</v>
      </c>
      <c r="D5" s="6" t="s">
        <v>138</v>
      </c>
      <c r="E5" s="6" t="s">
        <v>170</v>
      </c>
      <c r="F5" s="6" t="s">
        <v>137</v>
      </c>
      <c r="G5" s="6" t="s">
        <v>171</v>
      </c>
    </row>
    <row r="6" spans="1:10" ht="40" customHeight="1">
      <c r="A6" s="5" t="s">
        <v>172</v>
      </c>
      <c r="B6" s="5" t="s">
        <v>173</v>
      </c>
      <c r="C6" s="5" t="s">
        <v>174</v>
      </c>
      <c r="D6" s="8" t="s">
        <v>175</v>
      </c>
      <c r="E6" s="20">
        <v>46284</v>
      </c>
      <c r="F6" s="8" t="s">
        <v>176</v>
      </c>
      <c r="G6" s="8"/>
    </row>
    <row r="7" spans="1:10" ht="40" customHeight="1">
      <c r="A7" s="5" t="s">
        <v>172</v>
      </c>
      <c r="B7" s="5" t="s">
        <v>177</v>
      </c>
      <c r="C7" s="5" t="s">
        <v>178</v>
      </c>
      <c r="D7" s="8" t="s">
        <v>175</v>
      </c>
      <c r="E7" s="20">
        <v>46291</v>
      </c>
      <c r="F7" s="8" t="s">
        <v>176</v>
      </c>
      <c r="G7" s="8"/>
    </row>
    <row r="8" spans="1:10" ht="40" customHeight="1">
      <c r="A8" s="5" t="s">
        <v>179</v>
      </c>
      <c r="B8" s="5" t="s">
        <v>180</v>
      </c>
      <c r="C8" s="5" t="s">
        <v>181</v>
      </c>
      <c r="D8" s="8" t="s">
        <v>175</v>
      </c>
      <c r="E8" s="20">
        <v>46298</v>
      </c>
      <c r="F8" s="8" t="s">
        <v>176</v>
      </c>
      <c r="G8" s="8"/>
    </row>
    <row r="9" spans="1:10" ht="40" customHeight="1">
      <c r="A9" s="5" t="s">
        <v>179</v>
      </c>
      <c r="B9" s="5" t="s">
        <v>182</v>
      </c>
      <c r="C9" s="5" t="s">
        <v>183</v>
      </c>
      <c r="D9" s="8" t="s">
        <v>175</v>
      </c>
      <c r="E9" s="20">
        <v>46305</v>
      </c>
      <c r="F9" s="8" t="s">
        <v>176</v>
      </c>
      <c r="G9" s="8"/>
    </row>
    <row r="10" spans="1:10" ht="40" customHeight="1">
      <c r="A10" s="5" t="s">
        <v>184</v>
      </c>
      <c r="B10" s="5" t="s">
        <v>185</v>
      </c>
      <c r="C10" s="5" t="s">
        <v>186</v>
      </c>
      <c r="D10" s="8" t="s">
        <v>175</v>
      </c>
      <c r="E10" s="20">
        <v>46312</v>
      </c>
      <c r="F10" s="8" t="s">
        <v>176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 Here</vt:lpstr>
      <vt:lpstr>Criteria</vt:lpstr>
      <vt:lpstr>Scorecard</vt:lpstr>
      <vt:lpstr>TCO</vt:lpstr>
      <vt:lpstr>Dashboard</vt:lpstr>
      <vt:lpstr>Scenario</vt:lpstr>
      <vt:lpstr>Due Diligence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VENDOR EVALUATION</dc:title>
  <dc:subject>VENDOR EVALUATION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