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Setup" sheetId="2" r:id="rId2"/>
    <sheet name="Monthly EVM" sheetId="3" r:id="rId3"/>
    <sheet name="Vendors" sheetId="4" r:id="rId4"/>
    <sheet name="Dashboard" sheetId="5" r:id="rId5"/>
    <sheet name="Scenario" sheetId="6" r:id="rId6"/>
    <sheet name="Action Plan" sheetId="7" r:id="rId7"/>
  </sheets>
  <definedNames>
    <definedName name="_xlnm._FilterDatabase" localSheetId="6" hidden="1">'Action Plan'!$A$5:$G$10</definedName>
    <definedName name="_xlnm._FilterDatabase" localSheetId="2" hidden="1">'Monthly EVM'!$A$5:$L$17</definedName>
  </definedNames>
  <calcPr calcId="124519" fullCalcOnLoad="1"/>
</workbook>
</file>

<file path=xl/sharedStrings.xml><?xml version="1.0" encoding="utf-8"?>
<sst xmlns="http://schemas.openxmlformats.org/spreadsheetml/2006/main" count="186" uniqueCount="148">
  <si>
    <t>02 / PROJECT COST CONTROL</t>
  </si>
  <si>
    <t>ควบคุมต้นทุนโครงการและแจ้งเตือนล่วงหน้า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</si>
  <si>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</si>
  <si>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</si>
  <si>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</si>
  <si>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</si>
  <si>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</si>
  <si>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</si>
  <si>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</si>
  <si>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</si>
  <si>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</si>
  <si>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</si>
  <si>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</si>
  <si>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</si>
  <si>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</si>
  <si>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</si>
  <si>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</si>
  <si>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</si>
  <si>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Setup</t>
  </si>
  <si>
    <t>ข้อมูลงบ ระยะเวลา และเจ้าของ</t>
  </si>
  <si>
    <t>เหลือง = กรอก / ฟ้า = สูตร</t>
  </si>
  <si>
    <t>แทนข้อมูลตัวอย่าง</t>
  </si>
  <si>
    <t>Monthly EVM</t>
  </si>
  <si>
    <t>PV, EV, AC, Cash Flow และ Cost Category</t>
  </si>
  <si>
    <t>Vendors</t>
  </si>
  <si>
    <t>ต้นทุนและผลการส่งมอบของผู้ขาย</t>
  </si>
  <si>
    <t>Dashboard</t>
  </si>
  <si>
    <t>KPI และ Early Warning</t>
  </si>
  <si>
    <t>Scenario</t>
  </si>
  <si>
    <t>Forecast เมื่อ CPI/SPI เปลี่ยน</t>
  </si>
  <si>
    <t>Action Plan</t>
  </si>
  <si>
    <t>ติดตามมาตรการแก้ไข</t>
  </si>
  <si>
    <t>หลักคิดที่ใช้</t>
  </si>
  <si>
    <t>01</t>
  </si>
  <si>
    <t>CPI &lt; 1 หมายถึงใช้เงินมากกว่ามูลค่างานที่ทำได้</t>
  </si>
  <si>
    <t>02</t>
  </si>
  <si>
    <t>SPI &lt; 1 หมายถึงงานช้ากว่าแผน</t>
  </si>
  <si>
    <t>03</t>
  </si>
  <si>
    <t>Forecast ต้องปรับทุกงวด ไม่รอจนใกล้จบโครงการ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</si>
  <si>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</si>
  <si>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</si>
  <si>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PROJECT SETUP</t>
  </si>
  <si>
    <t>ข้อมูลควบคุมหลักของโครงการ</t>
  </si>
  <si>
    <t>Field</t>
  </si>
  <si>
    <t>Input</t>
  </si>
  <si>
    <t>Project Name</t>
  </si>
  <si>
    <t>ERP Modernization</t>
  </si>
  <si>
    <t>Project Sponsor</t>
  </si>
  <si>
    <t>COO</t>
  </si>
  <si>
    <t>Project Manager</t>
  </si>
  <si>
    <t>PMO Lead</t>
  </si>
  <si>
    <t>Start Date</t>
  </si>
  <si>
    <t>Duration (months)</t>
  </si>
  <si>
    <t>BAC — Budget at Completion</t>
  </si>
  <si>
    <t>Management Reserve</t>
  </si>
  <si>
    <t>Reporting Date</t>
  </si>
  <si>
    <t>MONTHLY EVM &amp; COST DATA</t>
  </si>
  <si>
    <t>กรอกตัวเลขสะสมของ PV, EV, AC และค่าใช้จ่ายรายเดือน</t>
  </si>
  <si>
    <t>Month</t>
  </si>
  <si>
    <t>PV (Cumulative)</t>
  </si>
  <si>
    <t>EV (Cumulative)</t>
  </si>
  <si>
    <t>AC (Cumulative)</t>
  </si>
  <si>
    <t>Monthly Cash Out</t>
  </si>
  <si>
    <t>Cash In</t>
  </si>
  <si>
    <t>Labor</t>
  </si>
  <si>
    <t>Materials</t>
  </si>
  <si>
    <t>Vendor</t>
  </si>
  <si>
    <t>Other</t>
  </si>
  <si>
    <t>CPI</t>
  </si>
  <si>
    <t>SPI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</si>
  <si>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</si>
  <si>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</si>
  <si>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</si>
  <si>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</si>
  <si>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</si>
  <si>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</si>
  <si>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</si>
  <si>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</si>
  <si>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</si>
  <si>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</si>
  <si>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</si>
  <si>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</si>
  <si>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VENDOR COST REVIEW</t>
  </si>
  <si>
    <t>เทียบ Contract กับ Actual และคุณภาพการส่งมอบ</t>
  </si>
  <si>
    <t>Contract Value</t>
  </si>
  <si>
    <t>Actual / Committed</t>
  </si>
  <si>
    <t>Variance</t>
  </si>
  <si>
    <t>Delivery %</t>
  </si>
  <si>
    <t>Quality 1–5</t>
  </si>
  <si>
    <t>Risk</t>
  </si>
  <si>
    <t>Note</t>
  </si>
  <si>
    <t>CloudWorks</t>
  </si>
  <si>
    <t>Medium</t>
  </si>
  <si>
    <t>ตรวจ milestone และ invoice</t>
  </si>
  <si>
    <t>DataCore</t>
  </si>
  <si>
    <t>Low</t>
  </si>
  <si>
    <t>IntegrateX</t>
  </si>
  <si>
    <t>High</t>
  </si>
  <si>
    <t>ChangeLab</t>
  </si>
  <si>
    <t>SecureOps</t>
  </si>
  <si>
    <t>PROJECT COST DASHBOARD</t>
  </si>
  <si>
    <t>ข้อมูลตัวอย่าง ณ สิ้นเดือนสิงหาคม 2026</t>
  </si>
  <si>
    <t>BAC</t>
  </si>
  <si>
    <t>ACTUAL COST</t>
  </si>
  <si>
    <t>EARNED VALUE</t>
  </si>
  <si>
    <t>FORECAST &amp; EARLY WARNING</t>
  </si>
  <si>
    <t>EAC</t>
  </si>
  <si>
    <t>ETC</t>
  </si>
  <si>
    <t>VAC</t>
  </si>
  <si>
    <t>Budget Utilization</t>
  </si>
  <si>
    <t>Project Progress</t>
  </si>
  <si>
    <t>Health</t>
  </si>
  <si>
    <t>Cost Category</t>
  </si>
  <si>
    <t>Amount</t>
  </si>
  <si>
    <t>FORECAST SCENARIOS</t>
  </si>
  <si>
    <t>EAC = BAC / CPI assumption</t>
  </si>
  <si>
    <t>CPI Assumption</t>
  </si>
  <si>
    <t>SPI Assumption</t>
  </si>
  <si>
    <t>Finish Duration</t>
  </si>
  <si>
    <t>Management Meaning</t>
  </si>
  <si>
    <t>Recovery</t>
  </si>
  <si>
    <t>ใช้ทดสอบความเพียงพอของ Recovery Plan</t>
  </si>
  <si>
    <t>Current Trend</t>
  </si>
  <si>
    <t>Downside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</si>
  <si>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</si>
  <si>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</si>
  <si>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</si>
  <si>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</si>
  <si>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</si>
  <si>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Owner</t>
  </si>
  <si>
    <t>Due Date</t>
  </si>
  <si>
    <t>Status</t>
  </si>
  <si>
    <t>Evidence / Result</t>
  </si>
  <si>
    <t>P1</t>
  </si>
  <si>
    <t>CPI &lt; 0.90</t>
  </si>
  <si>
    <t>ทบทวน Estimate to Complete, งานต้นทุนสูง และ Scope Change ภายใน 5 วัน</t>
  </si>
  <si>
    <t>ระบุเจ้าของ</t>
  </si>
  <si>
    <t>Not Started</t>
  </si>
  <si>
    <t>SPI &lt; 0.90</t>
  </si>
  <si>
    <t>ทบทวน Critical Path, Resource Constraint และแผนเร่งรัด</t>
  </si>
  <si>
    <t>Vendor variance ติดลบ</t>
  </si>
  <si>
    <t>ตรวจ Contract, Acceptance, Change Order และ Invoice ของ Vendor</t>
  </si>
  <si>
    <t>P2</t>
  </si>
  <si>
    <t>Forecast เกิน BAC</t>
  </si>
  <si>
    <t>เสนอ Recovery Scenario พร้อม Decision ที่ต้องการจาก Sponsor</t>
  </si>
  <si>
    <t>P3</t>
  </si>
  <si>
    <t>Cash out สูงกว่า cash in</t>
  </si>
  <si>
    <t>อัปเดต Funding และ Liquidity Plan รายเดือน</t>
  </si>
</sst>
</file>

<file path=xl/styles.xml><?xml version="1.0" encoding="utf-8"?>
<styleSheet xmlns="http://schemas.openxmlformats.org/spreadsheetml/2006/main">
  <numFmts count="6">
    <numFmt numFmtId="164" formatCode="dd mmm yyyy"/>
    <numFmt numFmtId="165" formatCode="#,##0.00;[Red]-#,##0.00"/>
    <numFmt numFmtId="166" formatCode="฿#,##0;[Red]-฿#,##0"/>
    <numFmt numFmtId="167" formatCode="0.0%"/>
    <numFmt numFmtId="168" formatCode="฿#,##0"/>
    <numFmt numFmtId="169" formatCode="#,##0.0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6" fontId="5" fillId="6" borderId="1" xfId="0" applyNumberFormat="1" applyFont="1" applyFill="1" applyBorder="1" applyProtection="1">
      <protection locked="0"/>
    </xf>
    <xf numFmtId="165" fontId="5" fillId="7" borderId="1" xfId="0" applyNumberFormat="1" applyFont="1" applyFill="1" applyBorder="1"/>
    <xf numFmtId="166" fontId="5" fillId="7" borderId="1" xfId="0" applyNumberFormat="1" applyFont="1" applyFill="1" applyBorder="1"/>
    <xf numFmtId="167" fontId="5" fillId="6" borderId="1" xfId="0" applyNumberFormat="1" applyFont="1" applyFill="1" applyBorder="1" applyProtection="1">
      <protection locked="0"/>
    </xf>
    <xf numFmtId="0" fontId="8" fillId="5" borderId="0" xfId="0" applyFont="1" applyFill="1" applyAlignment="1">
      <alignment horizontal="center" vertical="center"/>
    </xf>
    <xf numFmtId="168" fontId="9" fillId="5" borderId="0" xfId="0" applyNumberFormat="1" applyFont="1" applyFill="1" applyAlignment="1">
      <alignment horizontal="center" vertical="center"/>
    </xf>
    <xf numFmtId="169" fontId="10" fillId="5" borderId="0" xfId="0" applyNumberFormat="1" applyFont="1" applyFill="1" applyAlignment="1">
      <alignment horizontal="center" vertical="center"/>
    </xf>
    <xf numFmtId="167" fontId="5" fillId="7" borderId="1" xfId="0" applyNumberFormat="1" applyFont="1" applyFill="1" applyBorder="1"/>
    <xf numFmtId="0" fontId="4" fillId="7" borderId="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ont>
        <b/>
        <color rgb="FF17633B"/>
      </font>
      <fill>
        <patternFill>
          <bgColor rgb="FFDDF4E8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  <dxf>
      <font>
        <b/>
        <color rgb="FF8A5A00"/>
      </font>
      <fill>
        <patternFill>
          <bgColor rgb="FFFFF0CF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  <dxf>
      <font>
        <b/>
        <color rgb="FF9A2525"/>
      </font>
      <fill>
        <patternFill>
          <bgColor rgb="FFFCE1E1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Earned Value Trend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PV</c:v>
          </c:tx>
          <c:spPr>
            <a:ln w="28575"/>
          </c:spPr>
          <c:marker>
            <c:symbol val="none"/>
          </c:marker>
          <c:cat>
            <c:strRef>
              <c:f>'Monthly EVM'!$A$6:$A$17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EVM'!$B$6:$B$17</c:f>
              <c:numCache>
                <c:formatCode>General</c:formatCode>
                <c:ptCount val="12"/>
                <c:pt idx="0">
                  <c:v>700000</c:v>
                </c:pt>
                <c:pt idx="1">
                  <c:v>1500000</c:v>
                </c:pt>
                <c:pt idx="2">
                  <c:v>2500000</c:v>
                </c:pt>
                <c:pt idx="3">
                  <c:v>3600000</c:v>
                </c:pt>
                <c:pt idx="4">
                  <c:v>4800000</c:v>
                </c:pt>
                <c:pt idx="5">
                  <c:v>6100000</c:v>
                </c:pt>
                <c:pt idx="6">
                  <c:v>7400000</c:v>
                </c:pt>
                <c:pt idx="7">
                  <c:v>8500000</c:v>
                </c:pt>
                <c:pt idx="8">
                  <c:v>9500000</c:v>
                </c:pt>
                <c:pt idx="9">
                  <c:v>10400000</c:v>
                </c:pt>
                <c:pt idx="10">
                  <c:v>11300000</c:v>
                </c:pt>
                <c:pt idx="11">
                  <c:v>12000000</c:v>
                </c:pt>
              </c:numCache>
            </c:numRef>
          </c:val>
        </c:ser>
        <c:ser>
          <c:idx val="1"/>
          <c:order val="1"/>
          <c:tx>
            <c:v>EV</c:v>
          </c:tx>
          <c:spPr>
            <a:ln w="28575"/>
          </c:spPr>
          <c:marker>
            <c:symbol val="none"/>
          </c:marker>
          <c:cat>
            <c:strRef>
              <c:f>'Monthly EVM'!$A$6:$A$17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EVM'!$C$6:$C$17</c:f>
              <c:numCache>
                <c:formatCode>General</c:formatCode>
                <c:ptCount val="12"/>
                <c:pt idx="0">
                  <c:v>620000</c:v>
                </c:pt>
                <c:pt idx="1">
                  <c:v>1350000</c:v>
                </c:pt>
                <c:pt idx="2">
                  <c:v>2200000</c:v>
                </c:pt>
                <c:pt idx="3">
                  <c:v>3150000</c:v>
                </c:pt>
                <c:pt idx="4">
                  <c:v>4200000</c:v>
                </c:pt>
                <c:pt idx="5">
                  <c:v>5350000</c:v>
                </c:pt>
                <c:pt idx="6">
                  <c:v>6450000</c:v>
                </c:pt>
                <c:pt idx="7">
                  <c:v>7200000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v>AC</c:v>
          </c:tx>
          <c:spPr>
            <a:ln w="28575"/>
          </c:spPr>
          <c:marker>
            <c:symbol val="none"/>
          </c:marker>
          <c:cat>
            <c:strRef>
              <c:f>'Monthly EVM'!$A$6:$A$17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EVM'!$D$6:$D$17</c:f>
              <c:numCache>
                <c:formatCode>General</c:formatCode>
                <c:ptCount val="12"/>
                <c:pt idx="0">
                  <c:v>680000</c:v>
                </c:pt>
                <c:pt idx="1">
                  <c:v>1480000</c:v>
                </c:pt>
                <c:pt idx="2">
                  <c:v>2550000</c:v>
                </c:pt>
                <c:pt idx="3">
                  <c:v>3800000</c:v>
                </c:pt>
                <c:pt idx="4">
                  <c:v>5050000</c:v>
                </c:pt>
                <c:pt idx="5">
                  <c:v>6400000</c:v>
                </c:pt>
                <c:pt idx="6">
                  <c:v>7850000</c:v>
                </c:pt>
                <c:pt idx="7">
                  <c:v>9200000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Monthly Cash Flow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Cash Out</c:v>
          </c:tx>
          <c:cat>
            <c:strRef>
              <c:f>'Monthly EVM'!$A$6:$A$17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EVM'!$E$6:$E$17</c:f>
              <c:numCache>
                <c:formatCode>General</c:formatCode>
                <c:ptCount val="12"/>
                <c:pt idx="0">
                  <c:v>680000</c:v>
                </c:pt>
                <c:pt idx="1">
                  <c:v>800000</c:v>
                </c:pt>
                <c:pt idx="2">
                  <c:v>1070000</c:v>
                </c:pt>
                <c:pt idx="3">
                  <c:v>1250000</c:v>
                </c:pt>
                <c:pt idx="4">
                  <c:v>1250000</c:v>
                </c:pt>
                <c:pt idx="5">
                  <c:v>1350000</c:v>
                </c:pt>
                <c:pt idx="6">
                  <c:v>1450000</c:v>
                </c:pt>
                <c:pt idx="7">
                  <c:v>1350000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Cash In</c:v>
          </c:tx>
          <c:cat>
            <c:strRef>
              <c:f>'Monthly EVM'!$A$6:$A$17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EVM'!$F$6:$F$17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800000</c:v>
                </c:pt>
                <c:pt idx="3">
                  <c:v>1200000</c:v>
                </c:pt>
                <c:pt idx="4">
                  <c:v>1600000</c:v>
                </c:pt>
                <c:pt idx="5">
                  <c:v>1800000</c:v>
                </c:pt>
                <c:pt idx="6">
                  <c:v>1700000</c:v>
                </c:pt>
                <c:pt idx="7">
                  <c:v>1400000</c:v>
                </c:pt>
                <c:pt idx="8">
                  <c:v>1400000</c:v>
                </c:pt>
                <c:pt idx="9">
                  <c:v>1100000</c:v>
                </c:pt>
                <c:pt idx="10">
                  <c:v>900000</c:v>
                </c:pt>
                <c:pt idx="11">
                  <c:v>900000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Cost Breakdown</a:t>
            </a:r>
          </a:p>
        </c:rich>
      </c:tx>
      <c:layout/>
    </c:title>
    <c:plotArea>
      <c:layout/>
      <c:doughnutChart>
        <c:varyColors val="1"/>
        <c:ser>
          <c:idx val="0"/>
          <c:order val="0"/>
          <c:tx>
            <c:v>Cost Mix</c:v>
          </c:tx>
          <c:dLbls>
            <c:showPercent val="1"/>
          </c:dLbls>
          <c:cat>
            <c:strRef>
              <c:f>Dashboard!$A$34:$A$37</c:f>
              <c:strCache>
                <c:ptCount val="4"/>
                <c:pt idx="0">
                  <c:v>Labor</c:v>
                </c:pt>
                <c:pt idx="1">
                  <c:v>Materials</c:v>
                </c:pt>
                <c:pt idx="2">
                  <c:v>Vendor</c:v>
                </c:pt>
                <c:pt idx="3">
                  <c:v>Other</c:v>
                </c:pt>
              </c:strCache>
            </c:strRef>
          </c:cat>
          <c:val>
            <c:numRef>
              <c:f>Dashboard!$B$34:$B$37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  <c:holeSize val="50"/>
      </c:doughnutChart>
    </c:plotArea>
    <c:legend>
      <c:legendPos val="b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Top Vendor Cost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Contract</c:v>
          </c:tx>
          <c:cat>
            <c:strRef>
              <c:f>Vendors!$A$6:$A$10</c:f>
              <c:strCache>
                <c:ptCount val="5"/>
                <c:pt idx="0">
                  <c:v>CloudWorks</c:v>
                </c:pt>
                <c:pt idx="1">
                  <c:v>DataCore</c:v>
                </c:pt>
                <c:pt idx="2">
                  <c:v>IntegrateX</c:v>
                </c:pt>
                <c:pt idx="3">
                  <c:v>ChangeLab</c:v>
                </c:pt>
                <c:pt idx="4">
                  <c:v>SecureOps</c:v>
                </c:pt>
              </c:strCache>
            </c:strRef>
          </c:cat>
          <c:val>
            <c:numRef>
              <c:f>Vendors!$B$6:$B$10</c:f>
              <c:numCache>
                <c:formatCode>General</c:formatCode>
                <c:ptCount val="5"/>
                <c:pt idx="0">
                  <c:v>2300000</c:v>
                </c:pt>
                <c:pt idx="1">
                  <c:v>1800000</c:v>
                </c:pt>
                <c:pt idx="2">
                  <c:v>1500000</c:v>
                </c:pt>
                <c:pt idx="3">
                  <c:v>900000</c:v>
                </c:pt>
                <c:pt idx="4">
                  <c:v>700000</c:v>
                </c:pt>
              </c:numCache>
            </c:numRef>
          </c:val>
        </c:ser>
        <c:ser>
          <c:idx val="1"/>
          <c:order val="1"/>
          <c:tx>
            <c:v>Actual / Committed</c:v>
          </c:tx>
          <c:cat>
            <c:strRef>
              <c:f>Vendors!$A$6:$A$10</c:f>
              <c:strCache>
                <c:ptCount val="5"/>
                <c:pt idx="0">
                  <c:v>CloudWorks</c:v>
                </c:pt>
                <c:pt idx="1">
                  <c:v>DataCore</c:v>
                </c:pt>
                <c:pt idx="2">
                  <c:v>IntegrateX</c:v>
                </c:pt>
                <c:pt idx="3">
                  <c:v>ChangeLab</c:v>
                </c:pt>
                <c:pt idx="4">
                  <c:v>SecureOps</c:v>
                </c:pt>
              </c:strCache>
            </c:strRef>
          </c:cat>
          <c:val>
            <c:numRef>
              <c:f>Vendors!$C$6:$C$10</c:f>
              <c:numCache>
                <c:formatCode>General</c:formatCode>
                <c:ptCount val="5"/>
                <c:pt idx="0">
                  <c:v>2450000</c:v>
                </c:pt>
                <c:pt idx="1">
                  <c:v>1750000</c:v>
                </c:pt>
                <c:pt idx="2">
                  <c:v>1780000</c:v>
                </c:pt>
                <c:pt idx="3">
                  <c:v>650000</c:v>
                </c:pt>
                <c:pt idx="4">
                  <c:v>760000</c:v>
                </c:pt>
              </c:numCache>
            </c:numRef>
          </c:val>
        </c:ser>
        <c:axId val="50040001"/>
        <c:axId val="50040002"/>
      </c:barChart>
      <c:catAx>
        <c:axId val="50040001"/>
        <c:scaling>
          <c:orientation val="minMax"/>
        </c:scaling>
        <c:axPos val="b"/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numFmt formatCode="General" sourceLinked="1"/>
        <c:tickLblPos val="nextTo"/>
        <c:crossAx val="5004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CPI / SPI Trend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CPI</c:v>
          </c:tx>
          <c:spPr>
            <a:ln w="28575"/>
          </c:spPr>
          <c:marker>
            <c:symbol val="none"/>
          </c:marker>
          <c:cat>
            <c:strRef>
              <c:f>'Monthly EVM'!$A$6:$A$13</c:f>
              <c:strCache>
                <c:ptCount val="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</c:strCache>
            </c:strRef>
          </c:cat>
          <c:val>
            <c:numRef>
              <c:f>'Monthly EVM'!$K$6:$K$13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SPI</c:v>
          </c:tx>
          <c:spPr>
            <a:ln w="28575"/>
          </c:spPr>
          <c:marker>
            <c:symbol val="none"/>
          </c:marker>
          <c:cat>
            <c:strRef>
              <c:f>'Monthly EVM'!$A$6:$A$13</c:f>
              <c:strCache>
                <c:ptCount val="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</c:strCache>
            </c:strRef>
          </c:cat>
          <c:val>
            <c:numRef>
              <c:f>'Monthly EVM'!$L$6:$L$13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marker val="1"/>
        <c:axId val="50050001"/>
        <c:axId val="50050002"/>
      </c:lineChart>
      <c:catAx>
        <c:axId val="50050001"/>
        <c:scaling>
          <c:orientation val="minMax"/>
        </c:scaling>
        <c:axPos val="b"/>
        <c:tickLblPos val="nextTo"/>
        <c:crossAx val="50050002"/>
        <c:crosses val="autoZero"/>
        <c:auto val="1"/>
        <c:lblAlgn val="ctr"/>
        <c:lblOffset val="100"/>
      </c:catAx>
      <c:valAx>
        <c:axId val="50050002"/>
        <c:scaling>
          <c:orientation val="minMax"/>
        </c:scaling>
        <c:axPos val="l"/>
        <c:majorGridlines/>
        <c:numFmt formatCode="General" sourceLinked="1"/>
        <c:tickLblPos val="nextTo"/>
        <c:crossAx val="5005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4</xdr:col>
      <xdr:colOff>1200150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15</xdr:row>
      <xdr:rowOff>0</xdr:rowOff>
    </xdr:from>
    <xdr:to>
      <xdr:col>8</xdr:col>
      <xdr:colOff>1209675</xdr:colOff>
      <xdr:row>26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3</xdr:col>
      <xdr:colOff>1209675</xdr:colOff>
      <xdr:row>49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38</xdr:row>
      <xdr:rowOff>0</xdr:rowOff>
    </xdr:from>
    <xdr:to>
      <xdr:col>8</xdr:col>
      <xdr:colOff>1209675</xdr:colOff>
      <xdr:row>49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1200150</xdr:colOff>
      <xdr:row>65</xdr:row>
      <xdr:rowOff>133350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3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5.7109375" customWidth="1"/>
    <col min="2" max="2" width="30.7109375" customWidth="1"/>
    <col min="3" max="4" width="22.7109375" customWidth="1"/>
    <col min="5" max="5" width="20.7109375" customWidth="1"/>
    <col min="6" max="10" width="18.7109375" customWidth="1"/>
  </cols>
  <sheetData>
    <row r="1" spans="1:10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44</v>
      </c>
    </row>
    <row r="6" spans="1:10" ht="20" customHeight="1">
      <c r="A6" s="4" t="s">
        <v>45</v>
      </c>
      <c r="B6" s="8" t="s">
        <v>46</v>
      </c>
    </row>
    <row r="7" spans="1:10" ht="20" customHeight="1">
      <c r="A7" s="4" t="s">
        <v>47</v>
      </c>
      <c r="B7" s="8" t="s">
        <v>48</v>
      </c>
    </row>
    <row r="8" spans="1:10" ht="20" customHeight="1">
      <c r="A8" s="4" t="s">
        <v>49</v>
      </c>
      <c r="B8" s="8" t="s">
        <v>50</v>
      </c>
    </row>
    <row r="9" spans="1:10" ht="20" customHeight="1">
      <c r="A9" s="4" t="s">
        <v>51</v>
      </c>
      <c r="B9" s="9">
        <v>46023</v>
      </c>
    </row>
    <row r="10" spans="1:10" ht="20" customHeight="1">
      <c r="A10" s="4" t="s">
        <v>52</v>
      </c>
      <c r="B10" s="10">
        <v>12</v>
      </c>
    </row>
    <row r="11" spans="1:10" ht="20" customHeight="1">
      <c r="A11" s="4" t="s">
        <v>53</v>
      </c>
      <c r="B11" s="11">
        <v>12000000</v>
      </c>
    </row>
    <row r="12" spans="1:10" ht="20" customHeight="1">
      <c r="A12" s="4" t="s">
        <v>54</v>
      </c>
      <c r="B12" s="11">
        <v>600000</v>
      </c>
    </row>
    <row r="13" spans="1:10" ht="20" customHeight="1">
      <c r="A13" s="4" t="s">
        <v>55</v>
      </c>
      <c r="B13" s="9">
        <v>46265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L17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3.7109375" customWidth="1"/>
    <col min="2" max="10" width="18.7109375" customWidth="1"/>
    <col min="11" max="12" width="14.7109375" customWidth="1"/>
  </cols>
  <sheetData>
    <row r="1" spans="1:12" ht="34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" customHeight="1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5" spans="1:12" ht="30" customHeight="1">
      <c r="A5" s="6" t="s">
        <v>58</v>
      </c>
      <c r="B5" s="6" t="s">
        <v>59</v>
      </c>
      <c r="C5" s="6" t="s">
        <v>60</v>
      </c>
      <c r="D5" s="6" t="s">
        <v>61</v>
      </c>
      <c r="E5" s="6" t="s">
        <v>62</v>
      </c>
      <c r="F5" s="6" t="s">
        <v>63</v>
      </c>
      <c r="G5" s="6" t="s">
        <v>64</v>
      </c>
      <c r="H5" s="6" t="s">
        <v>65</v>
      </c>
      <c r="I5" s="6" t="s">
        <v>66</v>
      </c>
      <c r="J5" s="6" t="s">
        <v>67</v>
      </c>
      <c r="K5" s="6" t="s">
        <v>68</v>
      </c>
      <c r="L5" s="6" t="s">
        <v>69</v>
      </c>
    </row>
    <row r="6" spans="1:12" ht="20" customHeight="1">
      <c r="A6" s="8" t="s">
        <v>70</v>
      </c>
      <c r="B6" s="11">
        <v>700000</v>
      </c>
      <c r="C6" s="11">
        <v>620000</v>
      </c>
      <c r="D6" s="11">
        <v>680000</v>
      </c>
      <c r="E6" s="11">
        <v>680000</v>
      </c>
      <c r="F6" s="11">
        <v>0</v>
      </c>
      <c r="G6" s="11">
        <v>280000</v>
      </c>
      <c r="H6" s="11">
        <v>80000</v>
      </c>
      <c r="I6" s="11">
        <v>280000</v>
      </c>
      <c r="J6" s="11">
        <v>40000</v>
      </c>
      <c r="K6" s="12">
        <f>IFERROR(C6/D6,"")</f>
        <v>0</v>
      </c>
      <c r="L6" s="12">
        <f>IFERROR(C6/B6,"")</f>
        <v>0</v>
      </c>
    </row>
    <row r="7" spans="1:12" ht="20" customHeight="1">
      <c r="A7" s="8" t="s">
        <v>71</v>
      </c>
      <c r="B7" s="11">
        <v>1500000</v>
      </c>
      <c r="C7" s="11">
        <v>1350000</v>
      </c>
      <c r="D7" s="11">
        <v>1480000</v>
      </c>
      <c r="E7" s="11">
        <v>800000</v>
      </c>
      <c r="F7" s="11">
        <v>0</v>
      </c>
      <c r="G7" s="11">
        <v>320000</v>
      </c>
      <c r="H7" s="11">
        <v>120000</v>
      </c>
      <c r="I7" s="11">
        <v>310000</v>
      </c>
      <c r="J7" s="11">
        <v>50000</v>
      </c>
      <c r="K7" s="12">
        <f>IFERROR(C7/D7,"")</f>
        <v>0</v>
      </c>
      <c r="L7" s="12">
        <f>IFERROR(C7/B7,"")</f>
        <v>0</v>
      </c>
    </row>
    <row r="8" spans="1:12" ht="20" customHeight="1">
      <c r="A8" s="8" t="s">
        <v>72</v>
      </c>
      <c r="B8" s="11">
        <v>2500000</v>
      </c>
      <c r="C8" s="11">
        <v>2200000</v>
      </c>
      <c r="D8" s="11">
        <v>2550000</v>
      </c>
      <c r="E8" s="11">
        <v>1070000</v>
      </c>
      <c r="F8" s="11">
        <v>800000</v>
      </c>
      <c r="G8" s="11">
        <v>390000</v>
      </c>
      <c r="H8" s="11">
        <v>160000</v>
      </c>
      <c r="I8" s="11">
        <v>450000</v>
      </c>
      <c r="J8" s="11">
        <v>70000</v>
      </c>
      <c r="K8" s="12">
        <f>IFERROR(C8/D8,"")</f>
        <v>0</v>
      </c>
      <c r="L8" s="12">
        <f>IFERROR(C8/B8,"")</f>
        <v>0</v>
      </c>
    </row>
    <row r="9" spans="1:12" ht="20" customHeight="1">
      <c r="A9" s="8" t="s">
        <v>73</v>
      </c>
      <c r="B9" s="11">
        <v>3600000</v>
      </c>
      <c r="C9" s="11">
        <v>3150000</v>
      </c>
      <c r="D9" s="11">
        <v>3800000</v>
      </c>
      <c r="E9" s="11">
        <v>1250000</v>
      </c>
      <c r="F9" s="11">
        <v>1200000</v>
      </c>
      <c r="G9" s="11">
        <v>430000</v>
      </c>
      <c r="H9" s="11">
        <v>220000</v>
      </c>
      <c r="I9" s="11">
        <v>510000</v>
      </c>
      <c r="J9" s="11">
        <v>90000</v>
      </c>
      <c r="K9" s="12">
        <f>IFERROR(C9/D9,"")</f>
        <v>0</v>
      </c>
      <c r="L9" s="12">
        <f>IFERROR(C9/B9,"")</f>
        <v>0</v>
      </c>
    </row>
    <row r="10" spans="1:12" ht="20" customHeight="1">
      <c r="A10" s="8" t="s">
        <v>74</v>
      </c>
      <c r="B10" s="11">
        <v>4800000</v>
      </c>
      <c r="C10" s="11">
        <v>4200000</v>
      </c>
      <c r="D10" s="11">
        <v>5050000</v>
      </c>
      <c r="E10" s="11">
        <v>1250000</v>
      </c>
      <c r="F10" s="11">
        <v>1600000</v>
      </c>
      <c r="G10" s="11">
        <v>440000</v>
      </c>
      <c r="H10" s="11">
        <v>250000</v>
      </c>
      <c r="I10" s="11">
        <v>470000</v>
      </c>
      <c r="J10" s="11">
        <v>90000</v>
      </c>
      <c r="K10" s="12">
        <f>IFERROR(C10/D10,"")</f>
        <v>0</v>
      </c>
      <c r="L10" s="12">
        <f>IFERROR(C10/B10,"")</f>
        <v>0</v>
      </c>
    </row>
    <row r="11" spans="1:12" ht="20" customHeight="1">
      <c r="A11" s="8" t="s">
        <v>75</v>
      </c>
      <c r="B11" s="11">
        <v>6100000</v>
      </c>
      <c r="C11" s="11">
        <v>5350000</v>
      </c>
      <c r="D11" s="11">
        <v>6400000</v>
      </c>
      <c r="E11" s="11">
        <v>1350000</v>
      </c>
      <c r="F11" s="11">
        <v>1800000</v>
      </c>
      <c r="G11" s="11">
        <v>470000</v>
      </c>
      <c r="H11" s="11">
        <v>290000</v>
      </c>
      <c r="I11" s="11">
        <v>490000</v>
      </c>
      <c r="J11" s="11">
        <v>100000</v>
      </c>
      <c r="K11" s="12">
        <f>IFERROR(C11/D11,"")</f>
        <v>0</v>
      </c>
      <c r="L11" s="12">
        <f>IFERROR(C11/B11,"")</f>
        <v>0</v>
      </c>
    </row>
    <row r="12" spans="1:12" ht="20" customHeight="1">
      <c r="A12" s="8" t="s">
        <v>76</v>
      </c>
      <c r="B12" s="11">
        <v>7400000</v>
      </c>
      <c r="C12" s="11">
        <v>6450000</v>
      </c>
      <c r="D12" s="11">
        <v>7850000</v>
      </c>
      <c r="E12" s="11">
        <v>1450000</v>
      </c>
      <c r="F12" s="11">
        <v>1700000</v>
      </c>
      <c r="G12" s="11">
        <v>500000</v>
      </c>
      <c r="H12" s="11">
        <v>330000</v>
      </c>
      <c r="I12" s="11">
        <v>510000</v>
      </c>
      <c r="J12" s="11">
        <v>110000</v>
      </c>
      <c r="K12" s="12">
        <f>IFERROR(C12/D12,"")</f>
        <v>0</v>
      </c>
      <c r="L12" s="12">
        <f>IFERROR(C12/B12,"")</f>
        <v>0</v>
      </c>
    </row>
    <row r="13" spans="1:12" ht="20" customHeight="1">
      <c r="A13" s="8" t="s">
        <v>77</v>
      </c>
      <c r="B13" s="11">
        <v>8500000</v>
      </c>
      <c r="C13" s="11">
        <v>7200000</v>
      </c>
      <c r="D13" s="11">
        <v>9200000</v>
      </c>
      <c r="E13" s="11">
        <v>1350000</v>
      </c>
      <c r="F13" s="11">
        <v>1400000</v>
      </c>
      <c r="G13" s="11">
        <v>480000</v>
      </c>
      <c r="H13" s="11">
        <v>310000</v>
      </c>
      <c r="I13" s="11">
        <v>460000</v>
      </c>
      <c r="J13" s="11">
        <v>100000</v>
      </c>
      <c r="K13" s="12">
        <f>IFERROR(C13/D13,"")</f>
        <v>0</v>
      </c>
      <c r="L13" s="12">
        <f>IFERROR(C13/B13,"")</f>
        <v>0</v>
      </c>
    </row>
    <row r="14" spans="1:12" ht="20" customHeight="1">
      <c r="A14" s="8" t="s">
        <v>78</v>
      </c>
      <c r="B14" s="11">
        <v>9500000</v>
      </c>
      <c r="C14" s="11"/>
      <c r="D14" s="11"/>
      <c r="E14" s="11"/>
      <c r="F14" s="11">
        <v>1400000</v>
      </c>
      <c r="G14" s="11"/>
      <c r="H14" s="11"/>
      <c r="I14" s="11"/>
      <c r="J14" s="11"/>
      <c r="K14" s="12">
        <f>IFERROR(C14/D14,"")</f>
        <v>0</v>
      </c>
      <c r="L14" s="12">
        <f>IFERROR(C14/B14,"")</f>
        <v>0</v>
      </c>
    </row>
    <row r="15" spans="1:12" ht="20" customHeight="1">
      <c r="A15" s="8" t="s">
        <v>79</v>
      </c>
      <c r="B15" s="11">
        <v>10400000</v>
      </c>
      <c r="C15" s="11"/>
      <c r="D15" s="11"/>
      <c r="E15" s="11"/>
      <c r="F15" s="11">
        <v>1100000</v>
      </c>
      <c r="G15" s="11"/>
      <c r="H15" s="11"/>
      <c r="I15" s="11"/>
      <c r="J15" s="11"/>
      <c r="K15" s="12">
        <f>IFERROR(C15/D15,"")</f>
        <v>0</v>
      </c>
      <c r="L15" s="12">
        <f>IFERROR(C15/B15,"")</f>
        <v>0</v>
      </c>
    </row>
    <row r="16" spans="1:12" ht="20" customHeight="1">
      <c r="A16" s="8" t="s">
        <v>80</v>
      </c>
      <c r="B16" s="11">
        <v>11300000</v>
      </c>
      <c r="C16" s="11"/>
      <c r="D16" s="11"/>
      <c r="E16" s="11"/>
      <c r="F16" s="11">
        <v>900000</v>
      </c>
      <c r="G16" s="11"/>
      <c r="H16" s="11"/>
      <c r="I16" s="11"/>
      <c r="J16" s="11"/>
      <c r="K16" s="12">
        <f>IFERROR(C16/D16,"")</f>
        <v>0</v>
      </c>
      <c r="L16" s="12">
        <f>IFERROR(C16/B16,"")</f>
        <v>0</v>
      </c>
    </row>
    <row r="17" spans="1:12" ht="20" customHeight="1">
      <c r="A17" s="8" t="s">
        <v>81</v>
      </c>
      <c r="B17" s="11">
        <v>12000000</v>
      </c>
      <c r="C17" s="11"/>
      <c r="D17" s="11"/>
      <c r="E17" s="11"/>
      <c r="F17" s="11">
        <v>900000</v>
      </c>
      <c r="G17" s="11"/>
      <c r="H17" s="11"/>
      <c r="I17" s="11"/>
      <c r="J17" s="11"/>
      <c r="K17" s="12">
        <f>IFERROR(C17/D17,"")</f>
        <v>0</v>
      </c>
      <c r="L17" s="12">
        <f>IFERROR(C17/B17,"")</f>
        <v>0</v>
      </c>
    </row>
  </sheetData>
  <sheetProtection sheet="1" objects="1" scenarios="1" sort="0" autoFilter="0"/>
  <autoFilter ref="A5:L17"/>
  <mergeCells count="2">
    <mergeCell ref="A1:L1"/>
    <mergeCell ref="A2:L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4" width="18.7109375" customWidth="1"/>
    <col min="5" max="6" width="16.7109375" customWidth="1"/>
    <col min="7" max="7" width="20.7109375" customWidth="1"/>
    <col min="8" max="8" width="32.7109375" customWidth="1"/>
    <col min="9" max="10" width="18.7109375" customWidth="1"/>
  </cols>
  <sheetData>
    <row r="1" spans="1:10" ht="34" customHeight="1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66</v>
      </c>
      <c r="B5" s="6" t="s">
        <v>84</v>
      </c>
      <c r="C5" s="6" t="s">
        <v>85</v>
      </c>
      <c r="D5" s="6" t="s">
        <v>86</v>
      </c>
      <c r="E5" s="6" t="s">
        <v>87</v>
      </c>
      <c r="F5" s="6" t="s">
        <v>88</v>
      </c>
      <c r="G5" s="6" t="s">
        <v>89</v>
      </c>
      <c r="H5" s="6" t="s">
        <v>90</v>
      </c>
    </row>
    <row r="6" spans="1:10" ht="20" customHeight="1">
      <c r="A6" s="8" t="s">
        <v>91</v>
      </c>
      <c r="B6" s="11">
        <v>2300000</v>
      </c>
      <c r="C6" s="11">
        <v>2450000</v>
      </c>
      <c r="D6" s="13">
        <f>B6-C6</f>
        <v>0</v>
      </c>
      <c r="E6" s="14">
        <v>0.72</v>
      </c>
      <c r="F6" s="10">
        <v>4</v>
      </c>
      <c r="G6" s="8" t="s">
        <v>92</v>
      </c>
      <c r="H6" s="8" t="s">
        <v>93</v>
      </c>
    </row>
    <row r="7" spans="1:10" ht="20" customHeight="1">
      <c r="A7" s="8" t="s">
        <v>94</v>
      </c>
      <c r="B7" s="11">
        <v>1800000</v>
      </c>
      <c r="C7" s="11">
        <v>1750000</v>
      </c>
      <c r="D7" s="13">
        <f>B7-C7</f>
        <v>0</v>
      </c>
      <c r="E7" s="14">
        <v>0.8</v>
      </c>
      <c r="F7" s="10">
        <v>4</v>
      </c>
      <c r="G7" s="8" t="s">
        <v>95</v>
      </c>
      <c r="H7" s="8" t="s">
        <v>93</v>
      </c>
    </row>
    <row r="8" spans="1:10" ht="20" customHeight="1">
      <c r="A8" s="8" t="s">
        <v>96</v>
      </c>
      <c r="B8" s="11">
        <v>1500000</v>
      </c>
      <c r="C8" s="11">
        <v>1780000</v>
      </c>
      <c r="D8" s="13">
        <f>B8-C8</f>
        <v>0</v>
      </c>
      <c r="E8" s="14">
        <v>0.6</v>
      </c>
      <c r="F8" s="10">
        <v>3</v>
      </c>
      <c r="G8" s="8" t="s">
        <v>97</v>
      </c>
      <c r="H8" s="8" t="s">
        <v>93</v>
      </c>
    </row>
    <row r="9" spans="1:10" ht="20" customHeight="1">
      <c r="A9" s="8" t="s">
        <v>98</v>
      </c>
      <c r="B9" s="11">
        <v>900000</v>
      </c>
      <c r="C9" s="11">
        <v>650000</v>
      </c>
      <c r="D9" s="13">
        <f>B9-C9</f>
        <v>0</v>
      </c>
      <c r="E9" s="14">
        <v>0.75</v>
      </c>
      <c r="F9" s="10">
        <v>4</v>
      </c>
      <c r="G9" s="8" t="s">
        <v>95</v>
      </c>
      <c r="H9" s="8" t="s">
        <v>93</v>
      </c>
    </row>
    <row r="10" spans="1:10" ht="20" customHeight="1">
      <c r="A10" s="8" t="s">
        <v>99</v>
      </c>
      <c r="B10" s="11">
        <v>700000</v>
      </c>
      <c r="C10" s="11">
        <v>760000</v>
      </c>
      <c r="D10" s="13">
        <f>B10-C10</f>
        <v>0</v>
      </c>
      <c r="E10" s="14">
        <v>0.9</v>
      </c>
      <c r="F10" s="10">
        <v>5</v>
      </c>
      <c r="G10" s="8" t="s">
        <v>95</v>
      </c>
      <c r="H10" s="8" t="s">
        <v>93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7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5" t="s">
        <v>102</v>
      </c>
      <c r="B5" s="15"/>
      <c r="C5" s="15" t="s">
        <v>103</v>
      </c>
      <c r="D5" s="15"/>
      <c r="E5" s="15" t="s">
        <v>104</v>
      </c>
      <c r="F5" s="15"/>
      <c r="G5" s="15" t="s">
        <v>68</v>
      </c>
      <c r="H5" s="15"/>
      <c r="I5" s="15" t="s">
        <v>69</v>
      </c>
      <c r="J5" s="15"/>
    </row>
    <row r="6" spans="1:10" ht="20" customHeight="1">
      <c r="A6" s="16">
        <f>Setup!B11</f>
        <v>0</v>
      </c>
      <c r="B6" s="16"/>
      <c r="C6" s="16">
        <f>MAX('Monthly EVM'!D6:D17)</f>
        <v>0</v>
      </c>
      <c r="D6" s="16"/>
      <c r="E6" s="16">
        <f>MAX('Monthly EVM'!C6:C17)</f>
        <v>0</v>
      </c>
      <c r="F6" s="16"/>
      <c r="G6" s="17">
        <f>IFERROR(F6/D6,0)</f>
        <v>0</v>
      </c>
      <c r="H6" s="17"/>
      <c r="I6" s="17">
        <f>IFERROR(F6/LOOKUP(2,1/('Monthly EVM'!D6:D17&gt;0),'Monthly EVM'!B6:B17),0)</f>
        <v>0</v>
      </c>
      <c r="J6" s="17"/>
    </row>
    <row r="7" spans="1:10" ht="20" customHeight="1">
      <c r="A7" s="16"/>
      <c r="B7" s="16"/>
      <c r="C7" s="16"/>
      <c r="D7" s="16"/>
      <c r="E7" s="16"/>
      <c r="F7" s="16"/>
      <c r="G7" s="17"/>
      <c r="H7" s="17"/>
      <c r="I7" s="17"/>
      <c r="J7" s="17"/>
    </row>
    <row r="9" spans="1:10" ht="25" customHeight="1">
      <c r="A9" s="3" t="s">
        <v>105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4" t="s">
        <v>106</v>
      </c>
      <c r="B10" s="13">
        <f>IFERROR(B6/G6,0)</f>
        <v>0</v>
      </c>
      <c r="C10" s="13"/>
      <c r="D10" s="4" t="s">
        <v>107</v>
      </c>
      <c r="E10" s="13">
        <f>B10-D6</f>
        <v>0</v>
      </c>
      <c r="F10" s="13"/>
      <c r="G10" s="4" t="s">
        <v>108</v>
      </c>
      <c r="H10" s="13">
        <f>B6-B10</f>
        <v>0</v>
      </c>
      <c r="I10" s="13"/>
    </row>
    <row r="12" spans="1:10" ht="20" customHeight="1">
      <c r="A12" s="4" t="s">
        <v>109</v>
      </c>
      <c r="B12" s="18">
        <f>IFERROR(D6/B6,0)</f>
        <v>0</v>
      </c>
      <c r="C12" s="18"/>
      <c r="D12" s="4" t="s">
        <v>110</v>
      </c>
      <c r="E12" s="18">
        <f>IFERROR(F6/B6,0)</f>
        <v>0</v>
      </c>
      <c r="F12" s="18"/>
      <c r="G12" s="4" t="s">
        <v>111</v>
      </c>
      <c r="H12" s="19">
        <f>IF(OR(G6&lt;0.9,I6&lt;0.9),"Critical",IF(OR(G6&lt;1,I6&lt;1),"Attention","On Track"))</f>
        <v>0</v>
      </c>
      <c r="I12" s="19"/>
    </row>
    <row r="33" spans="1:2" ht="30" customHeight="1">
      <c r="A33" s="6" t="s">
        <v>112</v>
      </c>
      <c r="B33" s="6" t="s">
        <v>113</v>
      </c>
    </row>
    <row r="34" spans="1:2" ht="20" customHeight="1">
      <c r="A34" s="4" t="s">
        <v>64</v>
      </c>
      <c r="B34" s="13">
        <f>SUM('Monthly EVM'!G6:G17)</f>
        <v>0</v>
      </c>
    </row>
    <row r="35" spans="1:2" ht="20" customHeight="1">
      <c r="A35" s="4" t="s">
        <v>65</v>
      </c>
      <c r="B35" s="13">
        <f>SUM('Monthly EVM'!H6:H17)</f>
        <v>0</v>
      </c>
    </row>
    <row r="36" spans="1:2" ht="20" customHeight="1">
      <c r="A36" s="4" t="s">
        <v>66</v>
      </c>
      <c r="B36" s="13">
        <f>SUM('Monthly EVM'!I6:I17)</f>
        <v>0</v>
      </c>
    </row>
    <row r="37" spans="1:2" ht="20" customHeight="1">
      <c r="A37" s="4" t="s">
        <v>67</v>
      </c>
      <c r="B37" s="13">
        <f>SUM('Monthly EVM'!J6:J17)</f>
        <v>0</v>
      </c>
    </row>
  </sheetData>
  <mergeCells count="19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B10:C10"/>
    <mergeCell ref="E10:F10"/>
    <mergeCell ref="H10:I10"/>
    <mergeCell ref="B12:C12"/>
    <mergeCell ref="E12:F12"/>
    <mergeCell ref="H12:I12"/>
  </mergeCells>
  <conditionalFormatting sqref="H12:J12">
    <cfRule type="containsText" dxfId="0" priority="1" operator="containsText" text="On Track">
      <formula>NOT(ISERROR(SEARCH("On Track",H12)))</formula>
    </cfRule>
    <cfRule type="containsText" dxfId="1" priority="2" operator="containsText" text="Attention">
      <formula>NOT(ISERROR(SEARCH("Attention",H12)))</formula>
    </cfRule>
    <cfRule type="containsText" dxfId="2" priority="3" operator="containsText" text="Critical">
      <formula>NOT(ISERROR(SEARCH("Critical",H12)))</formula>
    </cfRule>
  </conditionalFormatting>
  <pageMargins left="0.35" right="0.35" top="0.55" bottom="0.55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2.7109375" customWidth="1"/>
    <col min="2" max="3" width="18.7109375" customWidth="1"/>
    <col min="4" max="6" width="20.7109375" customWidth="1"/>
    <col min="7" max="7" width="36.7109375" customWidth="1"/>
    <col min="8" max="10" width="18.7109375" customWidth="1"/>
  </cols>
  <sheetData>
    <row r="1" spans="1:10" ht="34" customHeight="1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28</v>
      </c>
      <c r="B5" s="6" t="s">
        <v>116</v>
      </c>
      <c r="C5" s="6" t="s">
        <v>117</v>
      </c>
      <c r="D5" s="6" t="s">
        <v>106</v>
      </c>
      <c r="E5" s="6" t="s">
        <v>108</v>
      </c>
      <c r="F5" s="6" t="s">
        <v>118</v>
      </c>
      <c r="G5" s="6" t="s">
        <v>119</v>
      </c>
    </row>
    <row r="6" spans="1:10" ht="20" customHeight="1">
      <c r="A6" s="8" t="s">
        <v>120</v>
      </c>
      <c r="B6" s="10">
        <v>1</v>
      </c>
      <c r="C6" s="10">
        <v>0.98</v>
      </c>
      <c r="D6" s="13">
        <f>Setup!B11/B6</f>
        <v>0</v>
      </c>
      <c r="E6" s="13">
        <f>Setup!B11-D6</f>
        <v>0</v>
      </c>
      <c r="F6" s="12">
        <f>Setup!B10/C6</f>
        <v>0</v>
      </c>
      <c r="G6" s="5" t="s">
        <v>121</v>
      </c>
    </row>
    <row r="7" spans="1:10" ht="20" customHeight="1">
      <c r="A7" s="8" t="s">
        <v>122</v>
      </c>
      <c r="B7" s="10">
        <v>0.78</v>
      </c>
      <c r="C7" s="10">
        <v>0.85</v>
      </c>
      <c r="D7" s="13">
        <f>Setup!B11/B7</f>
        <v>0</v>
      </c>
      <c r="E7" s="13">
        <f>Setup!B11-D7</f>
        <v>0</v>
      </c>
      <c r="F7" s="12">
        <f>Setup!B10/C7</f>
        <v>0</v>
      </c>
      <c r="G7" s="5" t="s">
        <v>121</v>
      </c>
    </row>
    <row r="8" spans="1:10" ht="20" customHeight="1">
      <c r="A8" s="8" t="s">
        <v>123</v>
      </c>
      <c r="B8" s="10">
        <v>0.7</v>
      </c>
      <c r="C8" s="10">
        <v>0.75</v>
      </c>
      <c r="D8" s="13">
        <f>Setup!B11/B8</f>
        <v>0</v>
      </c>
      <c r="E8" s="13">
        <f>Setup!B11-D8</f>
        <v>0</v>
      </c>
      <c r="F8" s="12">
        <f>Setup!B10/C8</f>
        <v>0</v>
      </c>
      <c r="G8" s="5" t="s">
        <v>121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126</v>
      </c>
      <c r="B5" s="6" t="s">
        <v>127</v>
      </c>
      <c r="C5" s="6" t="s">
        <v>128</v>
      </c>
      <c r="D5" s="6" t="s">
        <v>129</v>
      </c>
      <c r="E5" s="6" t="s">
        <v>130</v>
      </c>
      <c r="F5" s="6" t="s">
        <v>131</v>
      </c>
      <c r="G5" s="6" t="s">
        <v>132</v>
      </c>
    </row>
    <row r="6" spans="1:10" ht="40" customHeight="1">
      <c r="A6" s="5" t="s">
        <v>133</v>
      </c>
      <c r="B6" s="5" t="s">
        <v>134</v>
      </c>
      <c r="C6" s="5" t="s">
        <v>135</v>
      </c>
      <c r="D6" s="8" t="s">
        <v>136</v>
      </c>
      <c r="E6" s="9">
        <v>46284</v>
      </c>
      <c r="F6" s="8" t="s">
        <v>137</v>
      </c>
      <c r="G6" s="8"/>
    </row>
    <row r="7" spans="1:10" ht="40" customHeight="1">
      <c r="A7" s="5" t="s">
        <v>133</v>
      </c>
      <c r="B7" s="5" t="s">
        <v>138</v>
      </c>
      <c r="C7" s="5" t="s">
        <v>139</v>
      </c>
      <c r="D7" s="8" t="s">
        <v>136</v>
      </c>
      <c r="E7" s="9">
        <v>46291</v>
      </c>
      <c r="F7" s="8" t="s">
        <v>137</v>
      </c>
      <c r="G7" s="8"/>
    </row>
    <row r="8" spans="1:10" ht="40" customHeight="1">
      <c r="A8" s="5" t="s">
        <v>133</v>
      </c>
      <c r="B8" s="5" t="s">
        <v>140</v>
      </c>
      <c r="C8" s="5" t="s">
        <v>141</v>
      </c>
      <c r="D8" s="8" t="s">
        <v>136</v>
      </c>
      <c r="E8" s="9">
        <v>46298</v>
      </c>
      <c r="F8" s="8" t="s">
        <v>137</v>
      </c>
      <c r="G8" s="8"/>
    </row>
    <row r="9" spans="1:10" ht="40" customHeight="1">
      <c r="A9" s="5" t="s">
        <v>142</v>
      </c>
      <c r="B9" s="5" t="s">
        <v>143</v>
      </c>
      <c r="C9" s="5" t="s">
        <v>144</v>
      </c>
      <c r="D9" s="8" t="s">
        <v>136</v>
      </c>
      <c r="E9" s="9">
        <v>46305</v>
      </c>
      <c r="F9" s="8" t="s">
        <v>137</v>
      </c>
      <c r="G9" s="8"/>
    </row>
    <row r="10" spans="1:10" ht="40" customHeight="1">
      <c r="A10" s="5" t="s">
        <v>145</v>
      </c>
      <c r="B10" s="5" t="s">
        <v>146</v>
      </c>
      <c r="C10" s="5" t="s">
        <v>147</v>
      </c>
      <c r="D10" s="8" t="s">
        <v>136</v>
      </c>
      <c r="E10" s="9">
        <v>46312</v>
      </c>
      <c r="F10" s="8" t="s">
        <v>137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Setup</vt:lpstr>
      <vt:lpstr>Monthly EVM</vt:lpstr>
      <vt:lpstr>Vendors</vt:lpstr>
      <vt:lpstr>Dashboard</vt:lpstr>
      <vt:lpstr>Scenario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PROJECT COST CONTROL</dc:title>
  <dc:subject>PROJECT COST CONTROL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