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Current vs Future" sheetId="2" r:id="rId2"/>
    <sheet name="Process Steps" sheetId="3" r:id="rId3"/>
    <sheet name="Benefits" sheetId="4" r:id="rId4"/>
    <sheet name="Dashboard" sheetId="5" r:id="rId5"/>
    <sheet name="Scenario" sheetId="6" r:id="rId6"/>
    <sheet name="Action Plan" sheetId="7" r:id="rId7"/>
  </sheets>
  <definedNames>
    <definedName name="_xlnm._FilterDatabase" localSheetId="6" hidden="1">'Action Plan'!$A$5:$G$10</definedName>
  </definedNames>
  <calcPr calcId="124519" fullCalcOnLoad="1"/>
</workbook>
</file>

<file path=xl/sharedStrings.xml><?xml version="1.0" encoding="utf-8"?>
<sst xmlns="http://schemas.openxmlformats.org/spreadsheetml/2006/main" count="193" uniqueCount="148">
  <si>
    <t>05 / PROCESS IMPROVEMENT</t>
  </si>
  <si>
    <t>คำนวณผลลัพธ์จากการปรับปรุงกระบวนการ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</si>
  <si>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</si>
  <si>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</si>
  <si>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</si>
  <si>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</si>
  <si>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</si>
  <si>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</si>
  <si>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</si>
  <si>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</si>
  <si>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</si>
  <si>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</si>
  <si>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</si>
  <si>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</si>
  <si>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</si>
  <si>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</si>
  <si>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</si>
  <si>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</si>
  <si>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Current vs Future</t>
  </si>
  <si>
    <t>Baseline และเป้าหมาย</t>
  </si>
  <si>
    <t>เหลือง = กรอก / ฟ้า = สูตร</t>
  </si>
  <si>
    <t>แทนข้อมูลตัวอย่าง</t>
  </si>
  <si>
    <t>Process Steps</t>
  </si>
  <si>
    <t>หา Bottleneck และ Waste</t>
  </si>
  <si>
    <t>Benefits</t>
  </si>
  <si>
    <t>คำนวณมูลค่าและ ROI</t>
  </si>
  <si>
    <t>Dashboard</t>
  </si>
  <si>
    <t>ผลลัพธ์สำหรับ Owner</t>
  </si>
  <si>
    <t>Scenario</t>
  </si>
  <si>
    <t>ทดสอบ Adoption และ Cost</t>
  </si>
  <si>
    <t>Action Plan</t>
  </si>
  <si>
    <t>แผนลงมือ</t>
  </si>
  <si>
    <t>หลักคิดที่ใช้</t>
  </si>
  <si>
    <t>01</t>
  </si>
  <si>
    <t>เก็บ Baseline ก่อนเปลี่ยน Process</t>
  </si>
  <si>
    <t>02</t>
  </si>
  <si>
    <t>อย่านับ Time Saving เป็น Cash Saving ทั้งหมด</t>
  </si>
  <si>
    <t>03</t>
  </si>
  <si>
    <t>แก้ Bottleneck ก่อน Automation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</si>
  <si>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</si>
  <si>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</si>
  <si>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CURRENT VS FUTURE STATE</t>
  </si>
  <si>
    <t>ช่องสีเหลืองคือสมมติฐานที่ต้องตรวจด้วยข้อมูลจริง</t>
  </si>
  <si>
    <t>Metric</t>
  </si>
  <si>
    <t>Unit</t>
  </si>
  <si>
    <t>Current</t>
  </si>
  <si>
    <t>Future</t>
  </si>
  <si>
    <t>Improvement</t>
  </si>
  <si>
    <t>Assumption / Source</t>
  </si>
  <si>
    <t>Demand / month</t>
  </si>
  <si>
    <t>cases</t>
  </si>
  <si>
    <t>แทนด้วย Time study / Process data</t>
  </si>
  <si>
    <t>Cycle time / case</t>
  </si>
  <si>
    <t>minutes</t>
  </si>
  <si>
    <t>Waiting time</t>
  </si>
  <si>
    <t>days</t>
  </si>
  <si>
    <t>FTE assigned</t>
  </si>
  <si>
    <t>FTE</t>
  </si>
  <si>
    <t>Hourly loaded cost</t>
  </si>
  <si>
    <t>THB/hour</t>
  </si>
  <si>
    <t>Error rate</t>
  </si>
  <si>
    <t>%</t>
  </si>
  <si>
    <t>Rework time / error</t>
  </si>
  <si>
    <t>SLA achievement</t>
  </si>
  <si>
    <t>Value capture rate</t>
  </si>
  <si>
    <t>Initial improvement cost</t>
  </si>
  <si>
    <t>THB</t>
  </si>
  <si>
    <t>Annual operating cost</t>
  </si>
  <si>
    <t>PROCESS STEP ANALYSIS</t>
  </si>
  <si>
    <t>เวลาสัมผัสงาน + เวลารอ + Defect เพื่อหา Constraint</t>
  </si>
  <si>
    <t>Step</t>
  </si>
  <si>
    <t>Touch Time min</t>
  </si>
  <si>
    <t>Wait Time min</t>
  </si>
  <si>
    <t>Volume / month</t>
  </si>
  <si>
    <t>Error %</t>
  </si>
  <si>
    <t>Workload hours</t>
  </si>
  <si>
    <t>Constraint?</t>
  </si>
  <si>
    <t>Improvement Idea</t>
  </si>
  <si>
    <t>Receive request</t>
  </si>
  <si>
    <t>ระบุ eliminate / simplify / automate</t>
  </si>
  <si>
    <t>Validate data</t>
  </si>
  <si>
    <t>Approve</t>
  </si>
  <si>
    <t>Execute</t>
  </si>
  <si>
    <t>Confirm / close</t>
  </si>
  <si>
    <t>BENEFIT CALCULATION</t>
  </si>
  <si>
    <t>แยก Potential และ Captured Benefit เพื่อไม่คำนวณเกินจริง</t>
  </si>
  <si>
    <t>Benefit</t>
  </si>
  <si>
    <t>Annual Potential</t>
  </si>
  <si>
    <t>Capture %</t>
  </si>
  <si>
    <t>Annual Captured</t>
  </si>
  <si>
    <t>Logic / Guardrail</t>
  </si>
  <si>
    <t>Cycle time released</t>
  </si>
  <si>
    <t>นับเป็น Capacity จนกว่าจะมีแผนใช้เวลา</t>
  </si>
  <si>
    <t>Reduced rework</t>
  </si>
  <si>
    <t>ตรวจด้วย defect/rework data</t>
  </si>
  <si>
    <t>Avoided delay / SLA impact</t>
  </si>
  <si>
    <t>ใช้เฉพาะผลที่ Finance/Owner ยืนยัน</t>
  </si>
  <si>
    <t>Incremental capacity value</t>
  </si>
  <si>
    <t>ห้ามนับซ้ำกับ cycle time released</t>
  </si>
  <si>
    <t>TOTAL</t>
  </si>
  <si>
    <t>PROCESS IMPROVEMENT DASHBOARD</t>
  </si>
  <si>
    <t>ผลประโยชน์ต้องเทียบกับ Baseline และตรวจไม่ให้นับซ้ำ</t>
  </si>
  <si>
    <t>ANNUAL BENEFIT</t>
  </si>
  <si>
    <t>YEAR 1 COST</t>
  </si>
  <si>
    <t>YEAR 1 NET</t>
  </si>
  <si>
    <t>ROI</t>
  </si>
  <si>
    <t>PAYBACK MONTHS</t>
  </si>
  <si>
    <t>OPERATIONAL OUTCOME</t>
  </si>
  <si>
    <t>Cycle time reduction</t>
  </si>
  <si>
    <t>ตรวจผลจริงที่ 30 / 60 / 90 วัน</t>
  </si>
  <si>
    <t>Error reduction</t>
  </si>
  <si>
    <t>SLA uplift</t>
  </si>
  <si>
    <t>Capacity uplift</t>
  </si>
  <si>
    <t>IMPROVEMENT SCENARIOS</t>
  </si>
  <si>
    <t>Adoption และ Cost เป็นตัวขับผลตอบแทนสำคัญ</t>
  </si>
  <si>
    <t>Benefit Factor</t>
  </si>
  <si>
    <t>Cost Factor</t>
  </si>
  <si>
    <t>Annual Benefit</t>
  </si>
  <si>
    <t>Year 1 Cost</t>
  </si>
  <si>
    <t>Meaning</t>
  </si>
  <si>
    <t>Conservative</t>
  </si>
  <si>
    <t>ใช้กำหนด threshold ก่อนอนุมัติ</t>
  </si>
  <si>
    <t>Base</t>
  </si>
  <si>
    <t>Upside</t>
  </si>
  <si>
    <t>ACTION PLAN</t>
  </si>
  <si>
    <t>เปลี่ยน Insight ให้เป็นงานที่มีเจ้าของและเส้นตาย</t>
  </si>
  <si>
    <t>Priority</t>
  </si>
  <si>
    <t>Trigger / Finding</t>
  </si>
  <si>
    <t>Recommended Action</t>
  </si>
  <si>
    <t>Owner</t>
  </si>
  <si>
    <t>Due Date</t>
  </si>
  <si>
    <t>Status</t>
  </si>
  <si>
    <t>Evidence / Result</t>
  </si>
  <si>
    <t>P1</t>
  </si>
  <si>
    <t>Bottleneck ถูกระบุ</t>
  </si>
  <si>
    <t>ทำ root cause workshop และแก้ constraint ก่อน automate ขั้นตอนอื่น</t>
  </si>
  <si>
    <t>ระบุเจ้าของ</t>
  </si>
  <si>
    <t>Not Started</t>
  </si>
  <si>
    <t>ROI &lt; 0%</t>
  </si>
  <si>
    <t>ลด scope/ต้นทุน หรือยืนยัน benefit ที่ตรวจสอบได้ก่อนลงทุน</t>
  </si>
  <si>
    <t>P2</t>
  </si>
  <si>
    <t>Capture &lt; 60%</t>
  </si>
  <si>
    <t>กำหนดว่าจะใช้ Capacity ที่คืนมาเพื่อลด OT, เลี่ยงจ้างเพิ่ม หรือเพิ่ม output อย่างไร</t>
  </si>
  <si>
    <t>Error ยังสูงกว่าเป้า</t>
  </si>
  <si>
    <t>ทำ error proofing, standard work และ quality check</t>
  </si>
  <si>
    <t>P3</t>
  </si>
  <si>
    <t>Pilot ผ่าน 90 วัน</t>
  </si>
  <si>
    <t>มาตรฐานวิธีทำงานใหม่และขยายเฉพาะจุดที่ผลซ้ำได้</t>
  </si>
</sst>
</file>

<file path=xl/styles.xml><?xml version="1.0" encoding="utf-8"?>
<styleSheet xmlns="http://schemas.openxmlformats.org/spreadsheetml/2006/main">
  <numFmts count="7">
    <numFmt numFmtId="164" formatCode="#,##0.00;[Red]-#,##0.00"/>
    <numFmt numFmtId="165" formatCode="0.0%"/>
    <numFmt numFmtId="166" formatCode="฿#,##0;[Red]-฿#,##0"/>
    <numFmt numFmtId="167" formatCode="#,##0;[Red]-#,##0"/>
    <numFmt numFmtId="168" formatCode="฿#,##0"/>
    <numFmt numFmtId="169" formatCode="#,##0.0"/>
    <numFmt numFmtId="170" formatCode="dd mmm yyyy"/>
  </numFmts>
  <fonts count="11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7"/>
      <color rgb="FF6EE7FF"/>
      <name val="Calibri"/>
      <family val="2"/>
      <scheme val="minor"/>
    </font>
    <font>
      <b/>
      <sz val="19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164" fontId="5" fillId="6" borderId="1" xfId="0" applyNumberFormat="1" applyFont="1" applyFill="1" applyBorder="1" applyProtection="1">
      <protection locked="0"/>
    </xf>
    <xf numFmtId="164" fontId="5" fillId="7" borderId="1" xfId="0" applyNumberFormat="1" applyFont="1" applyFill="1" applyBorder="1"/>
    <xf numFmtId="0" fontId="5" fillId="6" borderId="1" xfId="0" applyFont="1" applyFill="1" applyBorder="1" applyAlignment="1" applyProtection="1">
      <alignment vertical="top" wrapText="1"/>
      <protection locked="0"/>
    </xf>
    <xf numFmtId="165" fontId="5" fillId="6" borderId="1" xfId="0" applyNumberFormat="1" applyFont="1" applyFill="1" applyBorder="1" applyProtection="1">
      <protection locked="0"/>
    </xf>
    <xf numFmtId="165" fontId="5" fillId="7" borderId="1" xfId="0" applyNumberFormat="1" applyFont="1" applyFill="1" applyBorder="1"/>
    <xf numFmtId="166" fontId="5" fillId="6" borderId="1" xfId="0" applyNumberFormat="1" applyFont="1" applyFill="1" applyBorder="1" applyProtection="1">
      <protection locked="0"/>
    </xf>
    <xf numFmtId="167" fontId="5" fillId="6" borderId="1" xfId="0" applyNumberFormat="1" applyFont="1" applyFill="1" applyBorder="1" applyProtection="1">
      <protection locked="0"/>
    </xf>
    <xf numFmtId="0" fontId="4" fillId="7" borderId="1" xfId="0" applyFont="1" applyFill="1" applyBorder="1" applyAlignment="1">
      <alignment vertical="center" wrapText="1"/>
    </xf>
    <xf numFmtId="166" fontId="5" fillId="7" borderId="1" xfId="0" applyNumberFormat="1" applyFont="1" applyFill="1" applyBorder="1"/>
    <xf numFmtId="0" fontId="8" fillId="5" borderId="0" xfId="0" applyFont="1" applyFill="1" applyAlignment="1">
      <alignment horizontal="center" vertical="center"/>
    </xf>
    <xf numFmtId="168" fontId="9" fillId="5" borderId="0" xfId="0" applyNumberFormat="1" applyFont="1" applyFill="1" applyAlignment="1">
      <alignment horizontal="center" vertical="center"/>
    </xf>
    <xf numFmtId="165" fontId="10" fillId="5" borderId="0" xfId="0" applyNumberFormat="1" applyFont="1" applyFill="1" applyAlignment="1">
      <alignment horizontal="center" vertical="center"/>
    </xf>
    <xf numFmtId="169" fontId="10" fillId="5" borderId="0" xfId="0" applyNumberFormat="1" applyFont="1" applyFill="1" applyAlignment="1">
      <alignment horizontal="center" vertical="center"/>
    </xf>
    <xf numFmtId="170" fontId="5" fillId="6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Potential vs Captured Benefit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Potential</c:v>
          </c:tx>
          <c:cat>
            <c:strRef>
              <c:f>Benefits!$A$6:$A$9</c:f>
              <c:strCache>
                <c:ptCount val="4"/>
                <c:pt idx="0">
                  <c:v>Cycle time released</c:v>
                </c:pt>
                <c:pt idx="1">
                  <c:v>Reduced rework</c:v>
                </c:pt>
                <c:pt idx="2">
                  <c:v>Avoided delay / SLA impact</c:v>
                </c:pt>
                <c:pt idx="3">
                  <c:v>Incremental capacity value</c:v>
                </c:pt>
              </c:strCache>
            </c:strRef>
          </c:cat>
          <c:val>
            <c:numRef>
              <c:f>Benefits!$B$6:$B$9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250000</c:v>
                </c:pt>
                <c:pt idx="3">
                  <c:v>480000</c:v>
                </c:pt>
              </c:numCache>
            </c:numRef>
          </c:val>
        </c:ser>
        <c:ser>
          <c:idx val="1"/>
          <c:order val="1"/>
          <c:tx>
            <c:v>Captured</c:v>
          </c:tx>
          <c:cat>
            <c:strRef>
              <c:f>Benefits!$A$6:$A$9</c:f>
              <c:strCache>
                <c:ptCount val="4"/>
                <c:pt idx="0">
                  <c:v>Cycle time released</c:v>
                </c:pt>
                <c:pt idx="1">
                  <c:v>Reduced rework</c:v>
                </c:pt>
                <c:pt idx="2">
                  <c:v>Avoided delay / SLA impact</c:v>
                </c:pt>
                <c:pt idx="3">
                  <c:v>Incremental capacity value</c:v>
                </c:pt>
              </c:strCache>
            </c:strRef>
          </c:cat>
          <c:val>
            <c:numRef>
              <c:f>Benefits!$D$6:$D$9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5</xdr:col>
      <xdr:colOff>390525</xdr:colOff>
      <xdr:row>28</xdr:row>
      <xdr:rowOff>209550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3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2" spans="1:10" ht="25" customHeight="1">
      <c r="A22" s="3" t="s">
        <v>32</v>
      </c>
      <c r="B22" s="3"/>
      <c r="C22" s="3"/>
      <c r="D22" s="3"/>
      <c r="E22" s="3"/>
      <c r="F22" s="3"/>
      <c r="G22" s="3"/>
      <c r="H22" s="3"/>
      <c r="I22" s="3"/>
      <c r="J22" s="3"/>
    </row>
    <row r="24" spans="1:10" ht="20" customHeight="1">
      <c r="A24" s="4" t="s">
        <v>33</v>
      </c>
      <c r="B24" s="5" t="s">
        <v>34</v>
      </c>
      <c r="C24" s="5"/>
      <c r="D24" s="5"/>
      <c r="E24" s="5"/>
      <c r="F24" s="5"/>
      <c r="G24" s="5"/>
      <c r="H24" s="5"/>
      <c r="I24" s="5"/>
      <c r="J24" s="5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9" spans="1:10" ht="25" customHeight="1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</row>
    <row r="31" spans="1:10" ht="34" customHeight="1">
      <c r="A31" s="7" t="s">
        <v>40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ht="20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2:J22"/>
    <mergeCell ref="B24:J24"/>
    <mergeCell ref="B25:J25"/>
    <mergeCell ref="B26:J26"/>
    <mergeCell ref="A29:J29"/>
    <mergeCell ref="A31:J33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6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30.7109375" customWidth="1"/>
    <col min="2" max="2" width="20.7109375" customWidth="1"/>
    <col min="3" max="5" width="18.7109375" customWidth="1"/>
    <col min="6" max="6" width="42.7109375" customWidth="1"/>
    <col min="7" max="10" width="18.7109375" customWidth="1"/>
  </cols>
  <sheetData>
    <row r="1" spans="1:10" ht="34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43</v>
      </c>
      <c r="B5" s="6" t="s">
        <v>44</v>
      </c>
      <c r="C5" s="6" t="s">
        <v>45</v>
      </c>
      <c r="D5" s="6" t="s">
        <v>46</v>
      </c>
      <c r="E5" s="6" t="s">
        <v>47</v>
      </c>
      <c r="F5" s="6" t="s">
        <v>48</v>
      </c>
    </row>
    <row r="6" spans="1:10" ht="20" customHeight="1">
      <c r="A6" s="4" t="s">
        <v>49</v>
      </c>
      <c r="B6" s="5" t="s">
        <v>50</v>
      </c>
      <c r="C6" s="8">
        <v>4000</v>
      </c>
      <c r="D6" s="8">
        <v>4800</v>
      </c>
      <c r="E6" s="9">
        <f>IF(OR(B6="minutes",B6="days",A6="Error rate"),C6-D6,D6-C6)</f>
        <v>0</v>
      </c>
      <c r="F6" s="10" t="s">
        <v>51</v>
      </c>
    </row>
    <row r="7" spans="1:10" ht="20" customHeight="1">
      <c r="A7" s="4" t="s">
        <v>52</v>
      </c>
      <c r="B7" s="5" t="s">
        <v>53</v>
      </c>
      <c r="C7" s="8">
        <v>18</v>
      </c>
      <c r="D7" s="8">
        <v>10</v>
      </c>
      <c r="E7" s="9">
        <f>IF(OR(B7="minutes",B7="days",A7="Error rate"),C7-D7,D7-C7)</f>
        <v>0</v>
      </c>
      <c r="F7" s="10" t="s">
        <v>51</v>
      </c>
    </row>
    <row r="8" spans="1:10" ht="20" customHeight="1">
      <c r="A8" s="4" t="s">
        <v>54</v>
      </c>
      <c r="B8" s="5" t="s">
        <v>55</v>
      </c>
      <c r="C8" s="8">
        <v>2</v>
      </c>
      <c r="D8" s="8">
        <v>0.5</v>
      </c>
      <c r="E8" s="9">
        <f>IF(OR(B8="minutes",B8="days",A8="Error rate"),C8-D8,D8-C8)</f>
        <v>0</v>
      </c>
      <c r="F8" s="10" t="s">
        <v>51</v>
      </c>
    </row>
    <row r="9" spans="1:10" ht="20" customHeight="1">
      <c r="A9" s="4" t="s">
        <v>56</v>
      </c>
      <c r="B9" s="5" t="s">
        <v>57</v>
      </c>
      <c r="C9" s="8">
        <v>8</v>
      </c>
      <c r="D9" s="8">
        <v>8</v>
      </c>
      <c r="E9" s="9">
        <f>IF(OR(B9="minutes",B9="days",A9="Error rate"),C9-D9,D9-C9)</f>
        <v>0</v>
      </c>
      <c r="F9" s="10" t="s">
        <v>51</v>
      </c>
    </row>
    <row r="10" spans="1:10" ht="20" customHeight="1">
      <c r="A10" s="4" t="s">
        <v>58</v>
      </c>
      <c r="B10" s="5" t="s">
        <v>59</v>
      </c>
      <c r="C10" s="8">
        <v>320</v>
      </c>
      <c r="D10" s="8">
        <v>320</v>
      </c>
      <c r="E10" s="9">
        <f>IF(OR(B10="minutes",B10="days",A10="Error rate"),C10-D10,D10-C10)</f>
        <v>0</v>
      </c>
      <c r="F10" s="10" t="s">
        <v>51</v>
      </c>
    </row>
    <row r="11" spans="1:10" ht="20" customHeight="1">
      <c r="A11" s="4" t="s">
        <v>60</v>
      </c>
      <c r="B11" s="5" t="s">
        <v>61</v>
      </c>
      <c r="C11" s="11">
        <v>0.06</v>
      </c>
      <c r="D11" s="11">
        <v>0.02</v>
      </c>
      <c r="E11" s="12">
        <f>IF(OR(B11="minutes",B11="days",A11="Error rate"),C11-D11,D11-C11)</f>
        <v>0</v>
      </c>
      <c r="F11" s="10" t="s">
        <v>51</v>
      </c>
    </row>
    <row r="12" spans="1:10" ht="20" customHeight="1">
      <c r="A12" s="4" t="s">
        <v>62</v>
      </c>
      <c r="B12" s="5" t="s">
        <v>53</v>
      </c>
      <c r="C12" s="8">
        <v>25</v>
      </c>
      <c r="D12" s="8">
        <v>15</v>
      </c>
      <c r="E12" s="9">
        <f>IF(OR(B12="minutes",B12="days",A12="Error rate"),C12-D12,D12-C12)</f>
        <v>0</v>
      </c>
      <c r="F12" s="10" t="s">
        <v>51</v>
      </c>
    </row>
    <row r="13" spans="1:10" ht="20" customHeight="1">
      <c r="A13" s="4" t="s">
        <v>63</v>
      </c>
      <c r="B13" s="5" t="s">
        <v>61</v>
      </c>
      <c r="C13" s="11">
        <v>0.8</v>
      </c>
      <c r="D13" s="11">
        <v>0.95</v>
      </c>
      <c r="E13" s="12">
        <f>IF(OR(B13="minutes",B13="days",A13="Error rate"),C13-D13,D13-C13)</f>
        <v>0</v>
      </c>
      <c r="F13" s="10" t="s">
        <v>51</v>
      </c>
    </row>
    <row r="14" spans="1:10" ht="20" customHeight="1">
      <c r="A14" s="4" t="s">
        <v>64</v>
      </c>
      <c r="B14" s="5" t="s">
        <v>61</v>
      </c>
      <c r="C14" s="11">
        <v>0.55</v>
      </c>
      <c r="D14" s="11">
        <v>0.7</v>
      </c>
      <c r="E14" s="12">
        <f>IF(OR(B14="minutes",B14="days",A14="Error rate"),C14-D14,D14-C14)</f>
        <v>0</v>
      </c>
      <c r="F14" s="10" t="s">
        <v>51</v>
      </c>
    </row>
    <row r="15" spans="1:10" ht="20" customHeight="1">
      <c r="A15" s="4" t="s">
        <v>65</v>
      </c>
      <c r="B15" s="5" t="s">
        <v>66</v>
      </c>
      <c r="C15" s="13">
        <v>1200000</v>
      </c>
      <c r="D15" s="13">
        <v>1200000</v>
      </c>
      <c r="E15" s="9">
        <f>IF(OR(B15="minutes",B15="days",A15="Error rate"),C15-D15,D15-C15)</f>
        <v>0</v>
      </c>
      <c r="F15" s="10" t="s">
        <v>51</v>
      </c>
    </row>
    <row r="16" spans="1:10" ht="20" customHeight="1">
      <c r="A16" s="4" t="s">
        <v>67</v>
      </c>
      <c r="B16" s="5" t="s">
        <v>66</v>
      </c>
      <c r="C16" s="13">
        <v>180000</v>
      </c>
      <c r="D16" s="13">
        <v>180000</v>
      </c>
      <c r="E16" s="9">
        <f>IF(OR(B16="minutes",B16="days",A16="Error rate"),C16-D16,D16-C16)</f>
        <v>0</v>
      </c>
      <c r="F16" s="10" t="s">
        <v>51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4.7109375" customWidth="1"/>
    <col min="2" max="5" width="15.7109375" customWidth="1"/>
    <col min="6" max="6" width="17.7109375" customWidth="1"/>
    <col min="7" max="7" width="20.7109375" customWidth="1"/>
    <col min="8" max="8" width="32.7109375" customWidth="1"/>
    <col min="9" max="10" width="18.7109375" customWidth="1"/>
  </cols>
  <sheetData>
    <row r="1" spans="1:10" ht="34" customHeight="1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70</v>
      </c>
      <c r="B5" s="6" t="s">
        <v>71</v>
      </c>
      <c r="C5" s="6" t="s">
        <v>72</v>
      </c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</row>
    <row r="6" spans="1:10" ht="20" customHeight="1">
      <c r="A6" s="10" t="s">
        <v>78</v>
      </c>
      <c r="B6" s="8">
        <v>2</v>
      </c>
      <c r="C6" s="8">
        <v>60</v>
      </c>
      <c r="D6" s="14">
        <v>4000</v>
      </c>
      <c r="E6" s="11">
        <v>0.01</v>
      </c>
      <c r="F6" s="9">
        <f>B6*D6/60</f>
        <v>0</v>
      </c>
      <c r="G6" s="15">
        <f>IF(OR(B6=MAX($B$6:$B$10),C6=MAX($C$6:$C$10)),"Review","-")</f>
        <v>0</v>
      </c>
      <c r="H6" s="10" t="s">
        <v>79</v>
      </c>
    </row>
    <row r="7" spans="1:10" ht="20" customHeight="1">
      <c r="A7" s="10" t="s">
        <v>80</v>
      </c>
      <c r="B7" s="8">
        <v>5</v>
      </c>
      <c r="C7" s="8">
        <v>180</v>
      </c>
      <c r="D7" s="14">
        <v>4000</v>
      </c>
      <c r="E7" s="11">
        <v>0.04</v>
      </c>
      <c r="F7" s="9">
        <f>B7*D7/60</f>
        <v>0</v>
      </c>
      <c r="G7" s="15">
        <f>IF(OR(B7=MAX($B$6:$B$10),C7=MAX($C$6:$C$10)),"Review","-")</f>
        <v>0</v>
      </c>
      <c r="H7" s="10" t="s">
        <v>79</v>
      </c>
    </row>
    <row r="8" spans="1:10" ht="20" customHeight="1">
      <c r="A8" s="10" t="s">
        <v>81</v>
      </c>
      <c r="B8" s="8">
        <v>3</v>
      </c>
      <c r="C8" s="8">
        <v>720</v>
      </c>
      <c r="D8" s="14">
        <v>3800</v>
      </c>
      <c r="E8" s="11">
        <v>0.01</v>
      </c>
      <c r="F8" s="9">
        <f>B8*D8/60</f>
        <v>0</v>
      </c>
      <c r="G8" s="15">
        <f>IF(OR(B8=MAX($B$6:$B$10),C8=MAX($C$6:$C$10)),"Review","-")</f>
        <v>0</v>
      </c>
      <c r="H8" s="10" t="s">
        <v>79</v>
      </c>
    </row>
    <row r="9" spans="1:10" ht="20" customHeight="1">
      <c r="A9" s="10" t="s">
        <v>82</v>
      </c>
      <c r="B9" s="8">
        <v>7</v>
      </c>
      <c r="C9" s="8">
        <v>240</v>
      </c>
      <c r="D9" s="14">
        <v>3700</v>
      </c>
      <c r="E9" s="11">
        <v>0.03</v>
      </c>
      <c r="F9" s="9">
        <f>B9*D9/60</f>
        <v>0</v>
      </c>
      <c r="G9" s="15">
        <f>IF(OR(B9=MAX($B$6:$B$10),C9=MAX($C$6:$C$10)),"Review","-")</f>
        <v>0</v>
      </c>
      <c r="H9" s="10" t="s">
        <v>79</v>
      </c>
    </row>
    <row r="10" spans="1:10" ht="20" customHeight="1">
      <c r="A10" s="10" t="s">
        <v>83</v>
      </c>
      <c r="B10" s="8">
        <v>1</v>
      </c>
      <c r="C10" s="8">
        <v>90</v>
      </c>
      <c r="D10" s="14">
        <v>3600</v>
      </c>
      <c r="E10" s="11">
        <v>0.01</v>
      </c>
      <c r="F10" s="9">
        <f>B10*D10/60</f>
        <v>0</v>
      </c>
      <c r="G10" s="15">
        <f>IF(OR(B10=MAX($B$6:$B$10),C10=MAX($C$6:$C$10)),"Review","-")</f>
        <v>0</v>
      </c>
      <c r="H10" s="10" t="s">
        <v>79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1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30.7109375" customWidth="1"/>
    <col min="2" max="4" width="22.7109375" customWidth="1"/>
    <col min="5" max="5" width="45.7109375" customWidth="1"/>
    <col min="6" max="10" width="18.7109375" customWidth="1"/>
  </cols>
  <sheetData>
    <row r="1" spans="1:10" ht="34" customHeight="1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86</v>
      </c>
      <c r="B5" s="6" t="s">
        <v>87</v>
      </c>
      <c r="C5" s="6" t="s">
        <v>88</v>
      </c>
      <c r="D5" s="6" t="s">
        <v>89</v>
      </c>
      <c r="E5" s="6" t="s">
        <v>90</v>
      </c>
    </row>
    <row r="6" spans="1:10" ht="20" customHeight="1">
      <c r="A6" s="10" t="s">
        <v>91</v>
      </c>
      <c r="B6" s="16">
        <f>('Current vs Future'!C7-'Current vs Future'!D7)*'Current vs Future'!C6/60*'Current vs Future'!C10*12</f>
        <v>0</v>
      </c>
      <c r="C6" s="11">
        <v>0.7</v>
      </c>
      <c r="D6" s="16">
        <f>B6*C6</f>
        <v>0</v>
      </c>
      <c r="E6" s="5" t="s">
        <v>92</v>
      </c>
    </row>
    <row r="7" spans="1:10" ht="20" customHeight="1">
      <c r="A7" s="10" t="s">
        <v>93</v>
      </c>
      <c r="B7" s="16">
        <f>'Current vs Future'!C6*('Current vs Future'!C11-'Current vs Future'!D11)*'Current vs Future'!C12/60*'Current vs Future'!C10*12</f>
        <v>0</v>
      </c>
      <c r="C7" s="11">
        <v>0.85</v>
      </c>
      <c r="D7" s="16">
        <f>B7*C7</f>
        <v>0</v>
      </c>
      <c r="E7" s="5" t="s">
        <v>94</v>
      </c>
    </row>
    <row r="8" spans="1:10" ht="20" customHeight="1">
      <c r="A8" s="10" t="s">
        <v>95</v>
      </c>
      <c r="B8" s="13">
        <v>250000</v>
      </c>
      <c r="C8" s="11">
        <v>0.75</v>
      </c>
      <c r="D8" s="16">
        <f>B8*C8</f>
        <v>0</v>
      </c>
      <c r="E8" s="5" t="s">
        <v>96</v>
      </c>
    </row>
    <row r="9" spans="1:10" ht="20" customHeight="1">
      <c r="A9" s="10" t="s">
        <v>97</v>
      </c>
      <c r="B9" s="13">
        <v>480000</v>
      </c>
      <c r="C9" s="11">
        <v>0.6</v>
      </c>
      <c r="D9" s="16">
        <f>B9*C9</f>
        <v>0</v>
      </c>
      <c r="E9" s="5" t="s">
        <v>98</v>
      </c>
    </row>
    <row r="11" spans="1:10" ht="20" customHeight="1">
      <c r="A11" s="6" t="s">
        <v>99</v>
      </c>
      <c r="B11" s="16">
        <f>SUM(B6:B9)</f>
        <v>0</v>
      </c>
      <c r="D11" s="16">
        <f>SUM(D6:D9)</f>
        <v>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4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101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7" t="s">
        <v>102</v>
      </c>
      <c r="B5" s="17"/>
      <c r="C5" s="17" t="s">
        <v>103</v>
      </c>
      <c r="D5" s="17"/>
      <c r="E5" s="17" t="s">
        <v>104</v>
      </c>
      <c r="F5" s="17"/>
      <c r="G5" s="17" t="s">
        <v>105</v>
      </c>
      <c r="H5" s="17"/>
      <c r="I5" s="17" t="s">
        <v>106</v>
      </c>
      <c r="J5" s="17"/>
    </row>
    <row r="6" spans="1:10" ht="20" customHeight="1">
      <c r="A6" s="18">
        <f>Benefits!D11</f>
        <v>0</v>
      </c>
      <c r="B6" s="18"/>
      <c r="C6" s="18">
        <f>'Current vs Future'!D15+'Current vs Future'!D16</f>
        <v>0</v>
      </c>
      <c r="D6" s="18"/>
      <c r="E6" s="18">
        <f>B6-D6</f>
        <v>0</v>
      </c>
      <c r="F6" s="18"/>
      <c r="G6" s="19">
        <f>IFERROR(F6/D6,0)</f>
        <v>0</v>
      </c>
      <c r="H6" s="19"/>
      <c r="I6" s="20">
        <f>IFERROR('Current vs Future'!D15/(B6-'Current vs Future'!D16)*12,0)</f>
        <v>0</v>
      </c>
      <c r="J6" s="20"/>
    </row>
    <row r="7" spans="1:10" ht="20" customHeight="1">
      <c r="A7" s="18"/>
      <c r="B7" s="18"/>
      <c r="C7" s="18"/>
      <c r="D7" s="18"/>
      <c r="E7" s="18"/>
      <c r="F7" s="18"/>
      <c r="G7" s="19"/>
      <c r="H7" s="19"/>
      <c r="I7" s="20"/>
      <c r="J7" s="20"/>
    </row>
    <row r="9" spans="1:10" ht="25" customHeight="1">
      <c r="A9" s="3" t="s">
        <v>107</v>
      </c>
      <c r="B9" s="3"/>
      <c r="C9" s="3"/>
      <c r="D9" s="3"/>
      <c r="E9" s="3"/>
      <c r="F9" s="3"/>
      <c r="G9" s="3"/>
      <c r="H9" s="3"/>
      <c r="I9" s="3"/>
      <c r="J9" s="3"/>
    </row>
    <row r="11" spans="1:10" ht="20" customHeight="1">
      <c r="A11" s="4" t="s">
        <v>108</v>
      </c>
      <c r="B11" s="12">
        <f>IFERROR(('Current vs Future'!C7-'Current vs Future'!D7)/'Current vs Future'!C7,0)</f>
        <v>0</v>
      </c>
      <c r="C11" s="5" t="s">
        <v>109</v>
      </c>
      <c r="D11" s="5"/>
      <c r="E11" s="5"/>
    </row>
    <row r="12" spans="1:10" ht="20" customHeight="1">
      <c r="A12" s="4" t="s">
        <v>110</v>
      </c>
      <c r="B12" s="12">
        <f>IFERROR(('Current vs Future'!C11-'Current vs Future'!D11)/'Current vs Future'!C11,0)</f>
        <v>0</v>
      </c>
      <c r="C12" s="5" t="s">
        <v>109</v>
      </c>
      <c r="D12" s="5"/>
      <c r="E12" s="5"/>
    </row>
    <row r="13" spans="1:10" ht="20" customHeight="1">
      <c r="A13" s="4" t="s">
        <v>111</v>
      </c>
      <c r="B13" s="12">
        <f>'Current vs Future'!D13-'Current vs Future'!C13</f>
        <v>0</v>
      </c>
      <c r="C13" s="5" t="s">
        <v>109</v>
      </c>
      <c r="D13" s="5"/>
      <c r="E13" s="5"/>
    </row>
    <row r="14" spans="1:10" ht="20" customHeight="1">
      <c r="A14" s="4" t="s">
        <v>112</v>
      </c>
      <c r="B14" s="12">
        <f>IFERROR('Current vs Future'!D6/'Current vs Future'!C6-1,0)</f>
        <v>0</v>
      </c>
      <c r="C14" s="5" t="s">
        <v>109</v>
      </c>
      <c r="D14" s="5"/>
      <c r="E14" s="5"/>
    </row>
  </sheetData>
  <mergeCells count="17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C11:E11"/>
    <mergeCell ref="C12:E12"/>
    <mergeCell ref="C13:E13"/>
    <mergeCell ref="C14:E14"/>
  </mergeCells>
  <pageMargins left="0.35" right="0.35" top="0.55" bottom="0.55" header="0.3" footer="0.3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2.7109375" customWidth="1"/>
    <col min="2" max="3" width="18.7109375" customWidth="1"/>
    <col min="4" max="6" width="20.7109375" customWidth="1"/>
    <col min="7" max="7" width="40.7109375" customWidth="1"/>
    <col min="8" max="10" width="18.7109375" customWidth="1"/>
  </cols>
  <sheetData>
    <row r="1" spans="1:10" ht="34" customHeight="1">
      <c r="A1" s="1" t="s">
        <v>113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114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28</v>
      </c>
      <c r="B5" s="6" t="s">
        <v>115</v>
      </c>
      <c r="C5" s="6" t="s">
        <v>116</v>
      </c>
      <c r="D5" s="6" t="s">
        <v>117</v>
      </c>
      <c r="E5" s="6" t="s">
        <v>118</v>
      </c>
      <c r="F5" s="6" t="s">
        <v>105</v>
      </c>
      <c r="G5" s="6" t="s">
        <v>119</v>
      </c>
    </row>
    <row r="6" spans="1:10" ht="20" customHeight="1">
      <c r="A6" s="10" t="s">
        <v>120</v>
      </c>
      <c r="B6" s="11">
        <v>0.65</v>
      </c>
      <c r="C6" s="11">
        <v>1.15</v>
      </c>
      <c r="D6" s="16">
        <f>Benefits!D11*B6</f>
        <v>0</v>
      </c>
      <c r="E6" s="16">
        <f>Dashboard!D6*C6</f>
        <v>0</v>
      </c>
      <c r="F6" s="12">
        <f>IFERROR((D6-E6)/E6,0)</f>
        <v>0</v>
      </c>
      <c r="G6" s="5" t="s">
        <v>121</v>
      </c>
    </row>
    <row r="7" spans="1:10" ht="20" customHeight="1">
      <c r="A7" s="10" t="s">
        <v>122</v>
      </c>
      <c r="B7" s="11">
        <v>1</v>
      </c>
      <c r="C7" s="11">
        <v>1</v>
      </c>
      <c r="D7" s="16">
        <f>Benefits!D11*B7</f>
        <v>0</v>
      </c>
      <c r="E7" s="16">
        <f>Dashboard!D6*C7</f>
        <v>0</v>
      </c>
      <c r="F7" s="12">
        <f>IFERROR((D7-E7)/E7,0)</f>
        <v>0</v>
      </c>
      <c r="G7" s="5" t="s">
        <v>121</v>
      </c>
    </row>
    <row r="8" spans="1:10" ht="20" customHeight="1">
      <c r="A8" s="10" t="s">
        <v>123</v>
      </c>
      <c r="B8" s="11">
        <v>1.2</v>
      </c>
      <c r="C8" s="11">
        <v>0.95</v>
      </c>
      <c r="D8" s="16">
        <f>Benefits!D11*B8</f>
        <v>0</v>
      </c>
      <c r="E8" s="16">
        <f>Dashboard!D6*C8</f>
        <v>0</v>
      </c>
      <c r="F8" s="12">
        <f>IFERROR((D8-E8)/E8,0)</f>
        <v>0</v>
      </c>
      <c r="G8" s="5" t="s">
        <v>121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124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125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126</v>
      </c>
      <c r="B5" s="6" t="s">
        <v>127</v>
      </c>
      <c r="C5" s="6" t="s">
        <v>128</v>
      </c>
      <c r="D5" s="6" t="s">
        <v>129</v>
      </c>
      <c r="E5" s="6" t="s">
        <v>130</v>
      </c>
      <c r="F5" s="6" t="s">
        <v>131</v>
      </c>
      <c r="G5" s="6" t="s">
        <v>132</v>
      </c>
    </row>
    <row r="6" spans="1:10" ht="40" customHeight="1">
      <c r="A6" s="5" t="s">
        <v>133</v>
      </c>
      <c r="B6" s="5" t="s">
        <v>134</v>
      </c>
      <c r="C6" s="5" t="s">
        <v>135</v>
      </c>
      <c r="D6" s="10" t="s">
        <v>136</v>
      </c>
      <c r="E6" s="21">
        <v>46284</v>
      </c>
      <c r="F6" s="10" t="s">
        <v>137</v>
      </c>
      <c r="G6" s="10"/>
    </row>
    <row r="7" spans="1:10" ht="40" customHeight="1">
      <c r="A7" s="5" t="s">
        <v>133</v>
      </c>
      <c r="B7" s="5" t="s">
        <v>138</v>
      </c>
      <c r="C7" s="5" t="s">
        <v>139</v>
      </c>
      <c r="D7" s="10" t="s">
        <v>136</v>
      </c>
      <c r="E7" s="21">
        <v>46291</v>
      </c>
      <c r="F7" s="10" t="s">
        <v>137</v>
      </c>
      <c r="G7" s="10"/>
    </row>
    <row r="8" spans="1:10" ht="40" customHeight="1">
      <c r="A8" s="5" t="s">
        <v>140</v>
      </c>
      <c r="B8" s="5" t="s">
        <v>141</v>
      </c>
      <c r="C8" s="5" t="s">
        <v>142</v>
      </c>
      <c r="D8" s="10" t="s">
        <v>136</v>
      </c>
      <c r="E8" s="21">
        <v>46298</v>
      </c>
      <c r="F8" s="10" t="s">
        <v>137</v>
      </c>
      <c r="G8" s="10"/>
    </row>
    <row r="9" spans="1:10" ht="40" customHeight="1">
      <c r="A9" s="5" t="s">
        <v>140</v>
      </c>
      <c r="B9" s="5" t="s">
        <v>143</v>
      </c>
      <c r="C9" s="5" t="s">
        <v>144</v>
      </c>
      <c r="D9" s="10" t="s">
        <v>136</v>
      </c>
      <c r="E9" s="21">
        <v>46305</v>
      </c>
      <c r="F9" s="10" t="s">
        <v>137</v>
      </c>
      <c r="G9" s="10"/>
    </row>
    <row r="10" spans="1:10" ht="40" customHeight="1">
      <c r="A10" s="5" t="s">
        <v>145</v>
      </c>
      <c r="B10" s="5" t="s">
        <v>146</v>
      </c>
      <c r="C10" s="5" t="s">
        <v>147</v>
      </c>
      <c r="D10" s="10" t="s">
        <v>136</v>
      </c>
      <c r="E10" s="21">
        <v>46312</v>
      </c>
      <c r="F10" s="10" t="s">
        <v>137</v>
      </c>
      <c r="G10" s="10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Current vs Future</vt:lpstr>
      <vt:lpstr>Process Steps</vt:lpstr>
      <vt:lpstr>Benefits</vt:lpstr>
      <vt:lpstr>Dashboard</vt:lpstr>
      <vt:lpstr>Scenario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PROCESS IMPROVEMENT</dc:title>
  <dc:subject>PROCESS IMPROVEMENT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