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rt Here" sheetId="1" r:id="rId1"/>
    <sheet name="Risk Register" sheetId="2" r:id="rId2"/>
    <sheet name="Heatmap" sheetId="3" r:id="rId3"/>
    <sheet name="Dashboard" sheetId="4" r:id="rId4"/>
    <sheet name="Scenario" sheetId="5" r:id="rId5"/>
    <sheet name="Treatment Plan" sheetId="6" r:id="rId6"/>
    <sheet name="Action Plan" sheetId="7" r:id="rId7"/>
  </sheets>
  <definedNames>
    <definedName name="_xlnm._FilterDatabase" localSheetId="6" hidden="1">'Action Plan'!$A$5:$G$10</definedName>
    <definedName name="_xlnm._FilterDatabase" localSheetId="1" hidden="1">'Risk Register'!$A$5:$R$13</definedName>
  </definedNames>
  <calcPr calcId="124519" fullCalcOnLoad="1"/>
</workbook>
</file>

<file path=xl/sharedStrings.xml><?xml version="1.0" encoding="utf-8"?>
<sst xmlns="http://schemas.openxmlformats.org/spreadsheetml/2006/main" count="253" uniqueCount="187">
  <si>
    <t>10 / ENTERPRISE RISK</t>
  </si>
  <si>
    <t>ประเมินความเสี่ยงและติดตามแผนตอบสนอง · Professional Edition · Sample data included</t>
  </si>
  <si>
    <t>เริ่มใช้งานใน 5 ขั้นตอน</t>
  </si>
  <si>
    <t>1 · COPY</t>
  </si>
  <si>
    <t>เก็บไฟล์ต้นฉบับไว้ แล้วทำสำเนาสำหรับโครงการ/องค์กรของคุณ</t>
  </si>
  <si>
    <t>2 · INPUT</t>
  </si>
  <si>
    <t>แทนที่ข้อมูลตัวอย่างในช่องสีเหลือง โดยเริ่มจาก Baseline และ Assumptions</t>
  </si>
  <si>
    <t>3 · REVIEW</t>
  </si>
  <si>
    <t>ตรวจสูตรและสมมติฐานกับเจ้าของข้อมูลหรือ Finance ก่อนใช้ตัดสินใจ</t>
  </si>
  <si>
    <t>4 · DECIDE</t>
  </si>
  <si>
    <t>อ่าน Dashboard, Management Insight และ Scenario เพื่อเลือกสิ่งที่ต้องทำ</t>
  </si>
  <si>
    <t>5 · ACT</t>
  </si>
  <si>
    <t>ระบุเจ้าของ กำหนดเส้นตาย และติดตามผลใน Action Plan</t>
  </si>
  <si>
    <t>โครงสร้างไฟล์</t>
  </si>
  <si>
    <t>Tab</t>
  </si>
  <si>
    <t>หน้าที่</t>
  </si>
  <si>
    <t>สี</t>
  </si>
  <si>
    <t>สิ่งที่ต้องทำ</t>
  </si>
  <si>
    <t>Risk Register</t>
  </si>
  <si>
    <t>ระบุเหตุการณ์ สาเหตุ ผลกระทบ และ Control</t>
  </si>
  <si>
    <t>เหลือง = กรอก / ฟ้า = สูตร</t>
  </si>
  <si>
    <t>แทนข้อมูลตัวอย่าง</t>
  </si>
  <si>
    <t>Heatmap</t>
  </si>
  <si>
    <t>ดูการกระจาย Likelihood × Impact</t>
  </si>
  <si>
    <t>Dashboard</t>
  </si>
  <si>
    <t>Residual Exposure และ Overdue</t>
  </si>
  <si>
    <t>Scenario</t>
  </si>
  <si>
    <t>ผลจาก Control Improvement</t>
  </si>
  <si>
    <t>Treatment Plan</t>
  </si>
  <si>
    <t>ติดตามการลดความเสี่ยง</t>
  </si>
  <si>
    <t>Action Plan</t>
  </si>
  <si>
    <t>Management actions</t>
  </si>
  <si>
    <t>หลักคิดที่ใช้</t>
  </si>
  <si>
    <t>01</t>
  </si>
  <si>
    <t>เขียน Risk เป็น Cause → Event → Impact</t>
  </si>
  <si>
    <t>02</t>
  </si>
  <si>
    <t>ประเมิน Residual หลัง Existing Control</t>
  </si>
  <si>
    <t>03</t>
  </si>
  <si>
    <t>Risk Acceptance ต้องมีผู้มีอำนาจอนุมัติและวันทบทวน</t>
  </si>
  <si>
    <t>การใช้งานและข้อจำกัด</t>
  </si>
  <si>
    <t>ใช้ฟรี ปรับใช้ และแชร์ต่อได้โดยไม่ต้องลงทะเบียน · รองรับ Excel และการ Import เข้า Google Sheets · สูตรและคำแนะนำเป็นเครื่องมือช่วยตัดสินใจ ไม่แทนการตรวจสอบด้านบัญชี กฎหมาย ความปลอดภัย หรือวิชาชีพที่เกี่ยวข้อง · ThinkToFinish — Measure → Understand → Decide → Act → Finish</t>
  </si>
  <si>
    <t>ENTERPRISE RISK REGISTER</t>
  </si>
  <si>
    <t>Likelihood/Impact 1–5 · Control Effectiveness 0–100%</t>
  </si>
  <si>
    <t>ID</t>
  </si>
  <si>
    <t>Category</t>
  </si>
  <si>
    <t>Risk Event</t>
  </si>
  <si>
    <t>Cause</t>
  </si>
  <si>
    <t>Consequence</t>
  </si>
  <si>
    <t>Likelihood</t>
  </si>
  <si>
    <t>Impact</t>
  </si>
  <si>
    <t>Velocity</t>
  </si>
  <si>
    <t>Control Eff.</t>
  </si>
  <si>
    <t>Inherent</t>
  </si>
  <si>
    <t>Residual</t>
  </si>
  <si>
    <t>Band</t>
  </si>
  <si>
    <t>Owner</t>
  </si>
  <si>
    <t>Due</t>
  </si>
  <si>
    <t>Status</t>
  </si>
  <si>
    <t>Response</t>
  </si>
  <si>
    <t>Financial Impact</t>
  </si>
  <si>
    <t>Expected Loss</t>
  </si>
  <si>
    <t>R-01</t>
  </si>
  <si>
    <t>Cyber</t>
  </si>
  <si>
    <t>Ransomware disrupts operations</t>
  </si>
  <si>
    <t>phishing/control gap</t>
  </si>
  <si>
    <t>service outage and recovery cost</t>
  </si>
  <si>
    <t>CISO</t>
  </si>
  <si>
    <t>Open</t>
  </si>
  <si>
    <t>Mitigate</t>
  </si>
  <si>
    <t>R-02</t>
  </si>
  <si>
    <t>Strategic</t>
  </si>
  <si>
    <t>Transformation fails adoption</t>
  </si>
  <si>
    <t>weak sponsorship</t>
  </si>
  <si>
    <t>benefits not realized</t>
  </si>
  <si>
    <t>COO</t>
  </si>
  <si>
    <t>R-03</t>
  </si>
  <si>
    <t>Vendor</t>
  </si>
  <si>
    <t>Critical supplier outage</t>
  </si>
  <si>
    <t>single dependency</t>
  </si>
  <si>
    <t>delivery/service interruption</t>
  </si>
  <si>
    <t>Procurement</t>
  </si>
  <si>
    <t>R-04</t>
  </si>
  <si>
    <t>Compliance</t>
  </si>
  <si>
    <t>Personal data mishandled</t>
  </si>
  <si>
    <t>process/control failure</t>
  </si>
  <si>
    <t>fine and trust impact</t>
  </si>
  <si>
    <t>DPO</t>
  </si>
  <si>
    <t>R-05</t>
  </si>
  <si>
    <t>People</t>
  </si>
  <si>
    <t>Key talent attrition</t>
  </si>
  <si>
    <t>capacity/market pressure</t>
  </si>
  <si>
    <t>delivery delay</t>
  </si>
  <si>
    <t>HR</t>
  </si>
  <si>
    <t>R-06</t>
  </si>
  <si>
    <t>Financial</t>
  </si>
  <si>
    <t>Project cost overrun</t>
  </si>
  <si>
    <t>estimate and scope change</t>
  </si>
  <si>
    <t>budget pressure</t>
  </si>
  <si>
    <t>CFO</t>
  </si>
  <si>
    <t>R-07</t>
  </si>
  <si>
    <t>Operational</t>
  </si>
  <si>
    <t>Core system incident</t>
  </si>
  <si>
    <t>technical debt</t>
  </si>
  <si>
    <t>customer disruption</t>
  </si>
  <si>
    <t>CIO</t>
  </si>
  <si>
    <t>R-08</t>
  </si>
  <si>
    <t>Market</t>
  </si>
  <si>
    <t>Demand below forecast</t>
  </si>
  <si>
    <t>market shift</t>
  </si>
  <si>
    <t>revenue shortfall</t>
  </si>
  <si>
    <t>Sales</t>
  </si>
  <si>
    <t>INHERENT RISK HEATMAP</t>
  </si>
  <si>
    <t>จำนวนความเสี่ยงตาม Likelihood และ Impact ก่อน Existing Control</t>
  </si>
  <si>
    <t>Impact →</t>
  </si>
  <si>
    <t>1</t>
  </si>
  <si>
    <t>2</t>
  </si>
  <si>
    <t>3</t>
  </si>
  <si>
    <t>4</t>
  </si>
  <si>
    <t>5</t>
  </si>
  <si>
    <t>Likelihood 5</t>
  </si>
  <si>
    <t>Likelihood 4</t>
  </si>
  <si>
    <t>Likelihood 3</t>
  </si>
  <si>
    <t>Likelihood 2</t>
  </si>
  <si>
    <t>Likelihood 1</t>
  </si>
  <si>
    <t>Heatmap แสดง Inherent likelihood/impact เพื่อให้เห็นจุดรวมความเสี่ยง ส่วน Dashboard ใช้ Residual score หลัง Control เพื่อจัดลำดับการจัดการ</t>
  </si>
  <si>
    <t>RISK DASHBOARD</t>
  </si>
  <si>
    <t>Focus on residual exposure, velocity and overdue treatment</t>
  </si>
  <si>
    <t>TOTAL RISKS</t>
  </si>
  <si>
    <t>HIGH / CRITICAL</t>
  </si>
  <si>
    <t>EXPECTED LOSS</t>
  </si>
  <si>
    <t>OVERDUE</t>
  </si>
  <si>
    <t>AVG CONTROL</t>
  </si>
  <si>
    <t>MANAGEMENT INSIGHT</t>
  </si>
  <si>
    <t>CONTROL SCENARIO</t>
  </si>
  <si>
    <t>ประมาณ Exposure เมื่อ Control Effectiveness เปลี่ยน</t>
  </si>
  <si>
    <t>Control Improvement</t>
  </si>
  <si>
    <t>Cost of Treatment</t>
  </si>
  <si>
    <t>Projected Expected Loss</t>
  </si>
  <si>
    <t>Net Exposure Reduction</t>
  </si>
  <si>
    <t>Use</t>
  </si>
  <si>
    <t>No change</t>
  </si>
  <si>
    <t>ใช้ประกอบการเลือก treatment ไม่แทน judgment</t>
  </si>
  <si>
    <t>Targeted controls</t>
  </si>
  <si>
    <t>Accelerated controls</t>
  </si>
  <si>
    <t>RISK TREATMENT PLAN</t>
  </si>
  <si>
    <t>ทุกแผนต้องมี Target Residual และ Evidence</t>
  </si>
  <si>
    <t>Risk ID</t>
  </si>
  <si>
    <t>Treatment Action</t>
  </si>
  <si>
    <t>Expected Control / Outcome</t>
  </si>
  <si>
    <t>Target Residual</t>
  </si>
  <si>
    <t>Cost</t>
  </si>
  <si>
    <t>Evidence</t>
  </si>
  <si>
    <t>Phishing-resistant MFA and recovery test</t>
  </si>
  <si>
    <t>Control &gt; 75%</t>
  </si>
  <si>
    <t>Not Started</t>
  </si>
  <si>
    <t>ระบุ test / document</t>
  </si>
  <si>
    <t>Sponsor-led adoption and benefit review</t>
  </si>
  <si>
    <t>Adoption &gt; 70%</t>
  </si>
  <si>
    <t>Transfer/Mitigate</t>
  </si>
  <si>
    <t>Secondary supplier and tested BCP</t>
  </si>
  <si>
    <t>Recovery &lt; 24h</t>
  </si>
  <si>
    <t>Avoid/Mitigate</t>
  </si>
  <si>
    <t>Privacy impact assessment and data controls</t>
  </si>
  <si>
    <t>No critical finding</t>
  </si>
  <si>
    <t>Monthly EAC and change control</t>
  </si>
  <si>
    <t>CPI &gt;= .95</t>
  </si>
  <si>
    <t>ACTION PLAN</t>
  </si>
  <si>
    <t>เปลี่ยน Insight ให้เป็นงานที่มีเจ้าของและเส้นตาย</t>
  </si>
  <si>
    <t>Priority</t>
  </si>
  <si>
    <t>Trigger / Finding</t>
  </si>
  <si>
    <t>Recommended Action</t>
  </si>
  <si>
    <t>Due Date</t>
  </si>
  <si>
    <t>Evidence / Result</t>
  </si>
  <si>
    <t>P1</t>
  </si>
  <si>
    <t>Residual = Critical</t>
  </si>
  <si>
    <t>กำหนด immediate control, contingency และ executive risk acceptance</t>
  </si>
  <si>
    <t>ระบุเจ้าของ</t>
  </si>
  <si>
    <t>High velocity risk</t>
  </si>
  <si>
    <t>ลดเวลาตรวจจับ/ตอบสนองและทดสอบ contingency</t>
  </si>
  <si>
    <t>Treatment overdue</t>
  </si>
  <si>
    <t>Escalate blocker และกำหนด interim control</t>
  </si>
  <si>
    <t>P2</t>
  </si>
  <si>
    <t>Control evidence อ่อน</t>
  </si>
  <si>
    <t>ทดสอบ control design และ operating effectiveness</t>
  </si>
  <si>
    <t>P3</t>
  </si>
  <si>
    <t>Residual ถึงเป้า</t>
  </si>
  <si>
    <t>ปิด action พร้อม evidence และกำหนด review date</t>
  </si>
</sst>
</file>

<file path=xl/styles.xml><?xml version="1.0" encoding="utf-8"?>
<styleSheet xmlns="http://schemas.openxmlformats.org/spreadsheetml/2006/main">
  <numFmts count="7">
    <numFmt numFmtId="164" formatCode="#,##0.00;[Red]-#,##0.00"/>
    <numFmt numFmtId="165" formatCode="0.0%"/>
    <numFmt numFmtId="166" formatCode="#,##0;[Red]-#,##0"/>
    <numFmt numFmtId="167" formatCode="dd mmm yyyy"/>
    <numFmt numFmtId="168" formatCode="฿#,##0;[Red]-฿#,##0"/>
    <numFmt numFmtId="169" formatCode="#,##0.0"/>
    <numFmt numFmtId="170" formatCode="฿#,##0"/>
  </numFmts>
  <fonts count="11">
    <font>
      <sz val="11"/>
      <color theme="1"/>
      <name val="Calibri"/>
      <family val="2"/>
      <scheme val="minor"/>
    </font>
    <font>
      <b/>
      <sz val="23"/>
      <color rgb="FFFFFFFF"/>
      <name val="Calibri"/>
      <family val="2"/>
      <scheme val="minor"/>
    </font>
    <font>
      <sz val="10"/>
      <color rgb="FFBCD1EC"/>
      <name val="Calibri"/>
      <family val="2"/>
      <scheme val="minor"/>
    </font>
    <font>
      <b/>
      <sz val="11"/>
      <color rgb="FF081229"/>
      <name val="Calibri"/>
      <family val="2"/>
      <scheme val="minor"/>
    </font>
    <font>
      <b/>
      <sz val="9"/>
      <color rgb="FF17243A"/>
      <name val="Calibri"/>
      <family val="2"/>
      <scheme val="minor"/>
    </font>
    <font>
      <sz val="9"/>
      <color rgb="FF17243A"/>
      <name val="Calibri"/>
      <family val="2"/>
      <scheme val="minor"/>
    </font>
    <font>
      <b/>
      <sz val="9"/>
      <color rgb="FFFFFFFF"/>
      <name val="Calibri"/>
      <family val="2"/>
      <scheme val="minor"/>
    </font>
    <font>
      <i/>
      <sz val="8"/>
      <color rgb="FF61708A"/>
      <name val="Calibri"/>
      <family val="2"/>
      <scheme val="minor"/>
    </font>
    <font>
      <b/>
      <sz val="9"/>
      <color rgb="FFB7CAE5"/>
      <name val="Calibri"/>
      <family val="2"/>
      <scheme val="minor"/>
    </font>
    <font>
      <b/>
      <sz val="19"/>
      <color rgb="FF6EE7FF"/>
      <name val="Calibri"/>
      <family val="2"/>
      <scheme val="minor"/>
    </font>
    <font>
      <b/>
      <sz val="17"/>
      <color rgb="FF6EE7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81229"/>
        <bgColor indexed="64"/>
      </patternFill>
    </fill>
    <fill>
      <patternFill patternType="solid">
        <fgColor rgb="FF6EE7FF"/>
        <bgColor indexed="64"/>
      </patternFill>
    </fill>
    <fill>
      <patternFill patternType="solid">
        <fgColor rgb="FFF5F8FC"/>
        <bgColor indexed="64"/>
      </patternFill>
    </fill>
    <fill>
      <patternFill patternType="solid">
        <fgColor rgb="FF10213F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E8F7FB"/>
        <bgColor indexed="64"/>
      </patternFill>
    </fill>
  </fills>
  <borders count="3">
    <border>
      <left/>
      <right/>
      <top/>
      <bottom/>
      <diagonal/>
    </border>
    <border>
      <left style="thin">
        <color rgb="FFDCE4EF"/>
      </left>
      <right style="thin">
        <color rgb="FFDCE4EF"/>
      </right>
      <top style="thin">
        <color rgb="FFDCE4EF"/>
      </top>
      <bottom style="thin">
        <color rgb="FFDCE4EF"/>
      </bottom>
      <diagonal/>
    </border>
    <border>
      <left style="thin">
        <color rgb="FF10213F"/>
      </left>
      <right style="thin">
        <color rgb="FF10213F"/>
      </right>
      <top style="thin">
        <color rgb="FF10213F"/>
      </top>
      <bottom style="thin">
        <color rgb="FF10213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6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5" fillId="6" borderId="1" xfId="0" applyFont="1" applyFill="1" applyBorder="1" applyAlignment="1" applyProtection="1">
      <alignment vertical="top" wrapText="1"/>
      <protection locked="0"/>
    </xf>
    <xf numFmtId="164" fontId="5" fillId="6" borderId="1" xfId="0" applyNumberFormat="1" applyFont="1" applyFill="1" applyBorder="1" applyProtection="1">
      <protection locked="0"/>
    </xf>
    <xf numFmtId="165" fontId="5" fillId="6" borderId="1" xfId="0" applyNumberFormat="1" applyFont="1" applyFill="1" applyBorder="1" applyProtection="1">
      <protection locked="0"/>
    </xf>
    <xf numFmtId="166" fontId="5" fillId="7" borderId="1" xfId="0" applyNumberFormat="1" applyFont="1" applyFill="1" applyBorder="1"/>
    <xf numFmtId="164" fontId="5" fillId="7" borderId="1" xfId="0" applyNumberFormat="1" applyFont="1" applyFill="1" applyBorder="1"/>
    <xf numFmtId="0" fontId="4" fillId="7" borderId="1" xfId="0" applyFont="1" applyFill="1" applyBorder="1" applyAlignment="1">
      <alignment vertical="center" wrapText="1"/>
    </xf>
    <xf numFmtId="167" fontId="5" fillId="6" borderId="1" xfId="0" applyNumberFormat="1" applyFont="1" applyFill="1" applyBorder="1" applyProtection="1">
      <protection locked="0"/>
    </xf>
    <xf numFmtId="168" fontId="5" fillId="6" borderId="1" xfId="0" applyNumberFormat="1" applyFont="1" applyFill="1" applyBorder="1" applyProtection="1">
      <protection locked="0"/>
    </xf>
    <xf numFmtId="168" fontId="5" fillId="7" borderId="1" xfId="0" applyNumberFormat="1" applyFont="1" applyFill="1" applyBorder="1"/>
    <xf numFmtId="0" fontId="8" fillId="5" borderId="0" xfId="0" applyFont="1" applyFill="1" applyAlignment="1">
      <alignment horizontal="center" vertical="center"/>
    </xf>
    <xf numFmtId="169" fontId="9" fillId="5" borderId="0" xfId="0" applyNumberFormat="1" applyFont="1" applyFill="1" applyAlignment="1">
      <alignment horizontal="center" vertical="center"/>
    </xf>
    <xf numFmtId="170" fontId="10" fillId="5" borderId="0" xfId="0" applyNumberFormat="1" applyFont="1" applyFill="1" applyAlignment="1">
      <alignment horizontal="center" vertical="center"/>
    </xf>
    <xf numFmtId="165" fontId="9" fillId="5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Expected Loss by Risk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Expected Loss</c:v>
          </c:tx>
          <c:cat>
            <c:strRef>
              <c:f>'Risk Register'!$A$6:$A$13</c:f>
              <c:strCache>
                <c:ptCount val="8"/>
                <c:pt idx="0">
                  <c:v>R-01</c:v>
                </c:pt>
                <c:pt idx="1">
                  <c:v>R-02</c:v>
                </c:pt>
                <c:pt idx="2">
                  <c:v>R-03</c:v>
                </c:pt>
                <c:pt idx="3">
                  <c:v>R-04</c:v>
                </c:pt>
                <c:pt idx="4">
                  <c:v>R-05</c:v>
                </c:pt>
                <c:pt idx="5">
                  <c:v>R-06</c:v>
                </c:pt>
                <c:pt idx="6">
                  <c:v>R-07</c:v>
                </c:pt>
                <c:pt idx="7">
                  <c:v>R-08</c:v>
                </c:pt>
              </c:strCache>
            </c:strRef>
          </c:cat>
          <c:val>
            <c:numRef>
              <c:f>'Risk Register'!$R$6:$R$13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5</xdr:col>
      <xdr:colOff>390525</xdr:colOff>
      <xdr:row>27</xdr:row>
      <xdr:rowOff>209550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33"/>
  <sheetViews>
    <sheetView showGridLines="0" tabSelected="1" workbookViewId="0"/>
  </sheetViews>
  <sheetFormatPr defaultRowHeight="20" customHeight="1"/>
  <cols>
    <col min="1" max="1" width="19.7109375" customWidth="1"/>
    <col min="2" max="2" width="27.7109375" customWidth="1"/>
    <col min="3" max="3" width="54.7109375" customWidth="1"/>
    <col min="4" max="4" width="20.7109375" customWidth="1"/>
    <col min="5" max="10" width="18.7109375" customWidth="1"/>
  </cols>
  <sheetData>
    <row r="1" spans="1:10" ht="3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ht="2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</row>
    <row r="6" spans="1:10" ht="20" customHeight="1">
      <c r="A6" s="4" t="s">
        <v>3</v>
      </c>
      <c r="B6" s="5" t="s">
        <v>4</v>
      </c>
      <c r="C6" s="5"/>
      <c r="D6" s="5"/>
      <c r="E6" s="5"/>
      <c r="F6" s="5"/>
      <c r="G6" s="5"/>
      <c r="H6" s="5"/>
      <c r="I6" s="5"/>
      <c r="J6" s="5"/>
    </row>
    <row r="7" spans="1:10" ht="20" customHeight="1">
      <c r="A7" s="4" t="s">
        <v>5</v>
      </c>
      <c r="B7" s="5" t="s">
        <v>6</v>
      </c>
      <c r="C7" s="5"/>
      <c r="D7" s="5"/>
      <c r="E7" s="5"/>
      <c r="F7" s="5"/>
      <c r="G7" s="5"/>
      <c r="H7" s="5"/>
      <c r="I7" s="5"/>
      <c r="J7" s="5"/>
    </row>
    <row r="8" spans="1:10" ht="20" customHeight="1">
      <c r="A8" s="4" t="s">
        <v>7</v>
      </c>
      <c r="B8" s="5" t="s">
        <v>8</v>
      </c>
      <c r="C8" s="5"/>
      <c r="D8" s="5"/>
      <c r="E8" s="5"/>
      <c r="F8" s="5"/>
      <c r="G8" s="5"/>
      <c r="H8" s="5"/>
      <c r="I8" s="5"/>
      <c r="J8" s="5"/>
    </row>
    <row r="9" spans="1:10" ht="20" customHeight="1">
      <c r="A9" s="4" t="s">
        <v>9</v>
      </c>
      <c r="B9" s="5" t="s">
        <v>10</v>
      </c>
      <c r="C9" s="5"/>
      <c r="D9" s="5"/>
      <c r="E9" s="5"/>
      <c r="F9" s="5"/>
      <c r="G9" s="5"/>
      <c r="H9" s="5"/>
      <c r="I9" s="5"/>
      <c r="J9" s="5"/>
    </row>
    <row r="10" spans="1:10" ht="20" customHeight="1">
      <c r="A10" s="4" t="s">
        <v>11</v>
      </c>
      <c r="B10" s="5" t="s">
        <v>12</v>
      </c>
      <c r="C10" s="5"/>
      <c r="D10" s="5"/>
      <c r="E10" s="5"/>
      <c r="F10" s="5"/>
      <c r="G10" s="5"/>
      <c r="H10" s="5"/>
      <c r="I10" s="5"/>
      <c r="J10" s="5"/>
    </row>
    <row r="12" spans="1:10" ht="25" customHeight="1">
      <c r="A12" s="3" t="s">
        <v>13</v>
      </c>
      <c r="B12" s="3"/>
      <c r="C12" s="3"/>
      <c r="D12" s="3"/>
      <c r="E12" s="3"/>
      <c r="F12" s="3"/>
      <c r="G12" s="3"/>
      <c r="H12" s="3"/>
      <c r="I12" s="3"/>
      <c r="J12" s="3"/>
    </row>
    <row r="14" spans="1:10" ht="30" customHeight="1">
      <c r="A14" s="6" t="s">
        <v>14</v>
      </c>
      <c r="B14" s="6" t="s">
        <v>15</v>
      </c>
      <c r="C14" s="6" t="s">
        <v>16</v>
      </c>
      <c r="D14" s="6" t="s">
        <v>17</v>
      </c>
    </row>
    <row r="15" spans="1:10" ht="20" customHeight="1">
      <c r="A15" s="4" t="s">
        <v>18</v>
      </c>
      <c r="B15" s="5" t="s">
        <v>19</v>
      </c>
      <c r="C15" s="5" t="s">
        <v>20</v>
      </c>
      <c r="D15" s="5" t="s">
        <v>21</v>
      </c>
    </row>
    <row r="16" spans="1:10" ht="20" customHeight="1">
      <c r="A16" s="4" t="s">
        <v>22</v>
      </c>
      <c r="B16" s="5" t="s">
        <v>23</v>
      </c>
      <c r="C16" s="5" t="s">
        <v>20</v>
      </c>
      <c r="D16" s="5" t="s">
        <v>21</v>
      </c>
    </row>
    <row r="17" spans="1:10" ht="20" customHeight="1">
      <c r="A17" s="4" t="s">
        <v>24</v>
      </c>
      <c r="B17" s="5" t="s">
        <v>25</v>
      </c>
      <c r="C17" s="5" t="s">
        <v>20</v>
      </c>
      <c r="D17" s="5" t="s">
        <v>21</v>
      </c>
    </row>
    <row r="18" spans="1:10" ht="20" customHeight="1">
      <c r="A18" s="4" t="s">
        <v>26</v>
      </c>
      <c r="B18" s="5" t="s">
        <v>27</v>
      </c>
      <c r="C18" s="5" t="s">
        <v>20</v>
      </c>
      <c r="D18" s="5" t="s">
        <v>21</v>
      </c>
    </row>
    <row r="19" spans="1:10" ht="20" customHeight="1">
      <c r="A19" s="4" t="s">
        <v>28</v>
      </c>
      <c r="B19" s="5" t="s">
        <v>29</v>
      </c>
      <c r="C19" s="5" t="s">
        <v>20</v>
      </c>
      <c r="D19" s="5" t="s">
        <v>21</v>
      </c>
    </row>
    <row r="20" spans="1:10" ht="20" customHeight="1">
      <c r="A20" s="4" t="s">
        <v>30</v>
      </c>
      <c r="B20" s="5" t="s">
        <v>31</v>
      </c>
      <c r="C20" s="5" t="s">
        <v>20</v>
      </c>
      <c r="D20" s="5" t="s">
        <v>21</v>
      </c>
    </row>
    <row r="22" spans="1:10" ht="25" customHeight="1">
      <c r="A22" s="3" t="s">
        <v>32</v>
      </c>
      <c r="B22" s="3"/>
      <c r="C22" s="3"/>
      <c r="D22" s="3"/>
      <c r="E22" s="3"/>
      <c r="F22" s="3"/>
      <c r="G22" s="3"/>
      <c r="H22" s="3"/>
      <c r="I22" s="3"/>
      <c r="J22" s="3"/>
    </row>
    <row r="24" spans="1:10" ht="20" customHeight="1">
      <c r="A24" s="4" t="s">
        <v>33</v>
      </c>
      <c r="B24" s="5" t="s">
        <v>34</v>
      </c>
      <c r="C24" s="5"/>
      <c r="D24" s="5"/>
      <c r="E24" s="5"/>
      <c r="F24" s="5"/>
      <c r="G24" s="5"/>
      <c r="H24" s="5"/>
      <c r="I24" s="5"/>
      <c r="J24" s="5"/>
    </row>
    <row r="25" spans="1:10" ht="20" customHeight="1">
      <c r="A25" s="4" t="s">
        <v>35</v>
      </c>
      <c r="B25" s="5" t="s">
        <v>36</v>
      </c>
      <c r="C25" s="5"/>
      <c r="D25" s="5"/>
      <c r="E25" s="5"/>
      <c r="F25" s="5"/>
      <c r="G25" s="5"/>
      <c r="H25" s="5"/>
      <c r="I25" s="5"/>
      <c r="J25" s="5"/>
    </row>
    <row r="26" spans="1:10" ht="20" customHeight="1">
      <c r="A26" s="4" t="s">
        <v>37</v>
      </c>
      <c r="B26" s="5" t="s">
        <v>38</v>
      </c>
      <c r="C26" s="5"/>
      <c r="D26" s="5"/>
      <c r="E26" s="5"/>
      <c r="F26" s="5"/>
      <c r="G26" s="5"/>
      <c r="H26" s="5"/>
      <c r="I26" s="5"/>
      <c r="J26" s="5"/>
    </row>
    <row r="29" spans="1:10" ht="25" customHeight="1">
      <c r="A29" s="3" t="s">
        <v>39</v>
      </c>
      <c r="B29" s="3"/>
      <c r="C29" s="3"/>
      <c r="D29" s="3"/>
      <c r="E29" s="3"/>
      <c r="F29" s="3"/>
      <c r="G29" s="3"/>
      <c r="H29" s="3"/>
      <c r="I29" s="3"/>
      <c r="J29" s="3"/>
    </row>
    <row r="31" spans="1:10" ht="34" customHeight="1">
      <c r="A31" s="7" t="s">
        <v>40</v>
      </c>
      <c r="B31" s="7"/>
      <c r="C31" s="7"/>
      <c r="D31" s="7"/>
      <c r="E31" s="7"/>
      <c r="F31" s="7"/>
      <c r="G31" s="7"/>
      <c r="H31" s="7"/>
      <c r="I31" s="7"/>
      <c r="J31" s="7"/>
    </row>
    <row r="32" spans="1:10" ht="20" customHeight="1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20" customHeight="1">
      <c r="A33" s="7"/>
      <c r="B33" s="7"/>
      <c r="C33" s="7"/>
      <c r="D33" s="7"/>
      <c r="E33" s="7"/>
      <c r="F33" s="7"/>
      <c r="G33" s="7"/>
      <c r="H33" s="7"/>
      <c r="I33" s="7"/>
      <c r="J33" s="7"/>
    </row>
  </sheetData>
  <mergeCells count="15">
    <mergeCell ref="A1:J1"/>
    <mergeCell ref="A2:J2"/>
    <mergeCell ref="A4:J4"/>
    <mergeCell ref="B6:J6"/>
    <mergeCell ref="B7:J7"/>
    <mergeCell ref="B8:J8"/>
    <mergeCell ref="B9:J9"/>
    <mergeCell ref="B10:J10"/>
    <mergeCell ref="A12:J12"/>
    <mergeCell ref="A22:J22"/>
    <mergeCell ref="B24:J24"/>
    <mergeCell ref="B25:J25"/>
    <mergeCell ref="B26:J26"/>
    <mergeCell ref="A29:J29"/>
    <mergeCell ref="A31:J33"/>
  </mergeCells>
  <pageMargins left="0.35" right="0.35" top="0.55" bottom="0.55" header="0.3" footer="0.3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R13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2.7109375" customWidth="1"/>
    <col min="2" max="2" width="18.7109375" customWidth="1"/>
    <col min="3" max="3" width="31.7109375" customWidth="1"/>
    <col min="4" max="4" width="25.7109375" customWidth="1"/>
    <col min="5" max="5" width="28.7109375" customWidth="1"/>
    <col min="6" max="8" width="14.7109375" customWidth="1"/>
    <col min="9" max="10" width="17.7109375" customWidth="1"/>
    <col min="11" max="11" width="18.7109375" customWidth="1"/>
    <col min="12" max="12" width="17.7109375" customWidth="1"/>
    <col min="13" max="13" width="20.7109375" customWidth="1"/>
    <col min="14" max="15" width="18.7109375" customWidth="1"/>
    <col min="16" max="16" width="30.7109375" customWidth="1"/>
    <col min="17" max="18" width="18.7109375" customWidth="1"/>
  </cols>
  <sheetData>
    <row r="1" spans="1:18" ht="34" customHeight="1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5" customHeight="1">
      <c r="A2" s="2" t="s">
        <v>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5" spans="1:18" ht="30" customHeight="1">
      <c r="A5" s="6" t="s">
        <v>43</v>
      </c>
      <c r="B5" s="6" t="s">
        <v>44</v>
      </c>
      <c r="C5" s="6" t="s">
        <v>45</v>
      </c>
      <c r="D5" s="6" t="s">
        <v>46</v>
      </c>
      <c r="E5" s="6" t="s">
        <v>47</v>
      </c>
      <c r="F5" s="6" t="s">
        <v>48</v>
      </c>
      <c r="G5" s="6" t="s">
        <v>49</v>
      </c>
      <c r="H5" s="6" t="s">
        <v>50</v>
      </c>
      <c r="I5" s="6" t="s">
        <v>51</v>
      </c>
      <c r="J5" s="6" t="s">
        <v>52</v>
      </c>
      <c r="K5" s="6" t="s">
        <v>53</v>
      </c>
      <c r="L5" s="6" t="s">
        <v>54</v>
      </c>
      <c r="M5" s="6" t="s">
        <v>55</v>
      </c>
      <c r="N5" s="6" t="s">
        <v>56</v>
      </c>
      <c r="O5" s="6" t="s">
        <v>57</v>
      </c>
      <c r="P5" s="6" t="s">
        <v>58</v>
      </c>
      <c r="Q5" s="6" t="s">
        <v>59</v>
      </c>
      <c r="R5" s="6" t="s">
        <v>60</v>
      </c>
    </row>
    <row r="6" spans="1:18" ht="20" customHeight="1">
      <c r="A6" s="8" t="s">
        <v>61</v>
      </c>
      <c r="B6" s="8" t="s">
        <v>62</v>
      </c>
      <c r="C6" s="8" t="s">
        <v>63</v>
      </c>
      <c r="D6" s="8" t="s">
        <v>64</v>
      </c>
      <c r="E6" s="8" t="s">
        <v>65</v>
      </c>
      <c r="F6" s="9">
        <v>4</v>
      </c>
      <c r="G6" s="9">
        <v>5</v>
      </c>
      <c r="H6" s="9">
        <v>5</v>
      </c>
      <c r="I6" s="10">
        <v>0.45</v>
      </c>
      <c r="J6" s="11">
        <f>F6*G6</f>
        <v>0</v>
      </c>
      <c r="K6" s="12">
        <f>J6*(1-I6)</f>
        <v>0</v>
      </c>
      <c r="L6" s="13">
        <f>IF(K6&gt;=15,"Critical",IF(K6&gt;=8,"High",IF(K6&gt;=4,"Medium","Low")))</f>
        <v>0</v>
      </c>
      <c r="M6" s="8" t="s">
        <v>66</v>
      </c>
      <c r="N6" s="14">
        <v>46291</v>
      </c>
      <c r="O6" s="8" t="s">
        <v>67</v>
      </c>
      <c r="P6" s="8" t="s">
        <v>68</v>
      </c>
      <c r="Q6" s="15">
        <v>30000000</v>
      </c>
      <c r="R6" s="16">
        <f>Q6*(F6/5)*(1-I6)</f>
        <v>0</v>
      </c>
    </row>
    <row r="7" spans="1:18" ht="20" customHeight="1">
      <c r="A7" s="8" t="s">
        <v>69</v>
      </c>
      <c r="B7" s="8" t="s">
        <v>70</v>
      </c>
      <c r="C7" s="8" t="s">
        <v>71</v>
      </c>
      <c r="D7" s="8" t="s">
        <v>72</v>
      </c>
      <c r="E7" s="8" t="s">
        <v>73</v>
      </c>
      <c r="F7" s="9">
        <v>4</v>
      </c>
      <c r="G7" s="9">
        <v>4</v>
      </c>
      <c r="H7" s="9">
        <v>3</v>
      </c>
      <c r="I7" s="10">
        <v>0.3</v>
      </c>
      <c r="J7" s="11">
        <f>F7*G7</f>
        <v>0</v>
      </c>
      <c r="K7" s="12">
        <f>J7*(1-I7)</f>
        <v>0</v>
      </c>
      <c r="L7" s="13">
        <f>IF(K7&gt;=15,"Critical",IF(K7&gt;=8,"High",IF(K7&gt;=4,"Medium","Low")))</f>
        <v>0</v>
      </c>
      <c r="M7" s="8" t="s">
        <v>74</v>
      </c>
      <c r="N7" s="14">
        <v>46305</v>
      </c>
      <c r="O7" s="8" t="s">
        <v>67</v>
      </c>
      <c r="P7" s="8" t="s">
        <v>68</v>
      </c>
      <c r="Q7" s="15">
        <v>18000000</v>
      </c>
      <c r="R7" s="16">
        <f>Q7*(F7/5)*(1-I7)</f>
        <v>0</v>
      </c>
    </row>
    <row r="8" spans="1:18" ht="20" customHeight="1">
      <c r="A8" s="8" t="s">
        <v>75</v>
      </c>
      <c r="B8" s="8" t="s">
        <v>76</v>
      </c>
      <c r="C8" s="8" t="s">
        <v>77</v>
      </c>
      <c r="D8" s="8" t="s">
        <v>78</v>
      </c>
      <c r="E8" s="8" t="s">
        <v>79</v>
      </c>
      <c r="F8" s="9">
        <v>3</v>
      </c>
      <c r="G8" s="9">
        <v>5</v>
      </c>
      <c r="H8" s="9">
        <v>4</v>
      </c>
      <c r="I8" s="10">
        <v>0.4</v>
      </c>
      <c r="J8" s="11">
        <f>F8*G8</f>
        <v>0</v>
      </c>
      <c r="K8" s="12">
        <f>J8*(1-I8)</f>
        <v>0</v>
      </c>
      <c r="L8" s="13">
        <f>IF(K8&gt;=15,"Critical",IF(K8&gt;=8,"High",IF(K8&gt;=4,"Medium","Low")))</f>
        <v>0</v>
      </c>
      <c r="M8" s="8" t="s">
        <v>80</v>
      </c>
      <c r="N8" s="14">
        <v>46319</v>
      </c>
      <c r="O8" s="8" t="s">
        <v>67</v>
      </c>
      <c r="P8" s="8" t="s">
        <v>68</v>
      </c>
      <c r="Q8" s="15">
        <v>12000000</v>
      </c>
      <c r="R8" s="16">
        <f>Q8*(F8/5)*(1-I8)</f>
        <v>0</v>
      </c>
    </row>
    <row r="9" spans="1:18" ht="20" customHeight="1">
      <c r="A9" s="8" t="s">
        <v>81</v>
      </c>
      <c r="B9" s="8" t="s">
        <v>82</v>
      </c>
      <c r="C9" s="8" t="s">
        <v>83</v>
      </c>
      <c r="D9" s="8" t="s">
        <v>84</v>
      </c>
      <c r="E9" s="8" t="s">
        <v>85</v>
      </c>
      <c r="F9" s="9">
        <v>3</v>
      </c>
      <c r="G9" s="9">
        <v>5</v>
      </c>
      <c r="H9" s="9">
        <v>5</v>
      </c>
      <c r="I9" s="10">
        <v>0.55</v>
      </c>
      <c r="J9" s="11">
        <f>F9*G9</f>
        <v>0</v>
      </c>
      <c r="K9" s="12">
        <f>J9*(1-I9)</f>
        <v>0</v>
      </c>
      <c r="L9" s="13">
        <f>IF(K9&gt;=15,"Critical",IF(K9&gt;=8,"High",IF(K9&gt;=4,"Medium","Low")))</f>
        <v>0</v>
      </c>
      <c r="M9" s="8" t="s">
        <v>86</v>
      </c>
      <c r="N9" s="14">
        <v>46333</v>
      </c>
      <c r="O9" s="8" t="s">
        <v>67</v>
      </c>
      <c r="P9" s="8" t="s">
        <v>68</v>
      </c>
      <c r="Q9" s="15">
        <v>20000000</v>
      </c>
      <c r="R9" s="16">
        <f>Q9*(F9/5)*(1-I9)</f>
        <v>0</v>
      </c>
    </row>
    <row r="10" spans="1:18" ht="20" customHeight="1">
      <c r="A10" s="8" t="s">
        <v>87</v>
      </c>
      <c r="B10" s="8" t="s">
        <v>88</v>
      </c>
      <c r="C10" s="8" t="s">
        <v>89</v>
      </c>
      <c r="D10" s="8" t="s">
        <v>90</v>
      </c>
      <c r="E10" s="8" t="s">
        <v>91</v>
      </c>
      <c r="F10" s="9">
        <v>4</v>
      </c>
      <c r="G10" s="9">
        <v>3</v>
      </c>
      <c r="H10" s="9">
        <v>3</v>
      </c>
      <c r="I10" s="10">
        <v>0.25</v>
      </c>
      <c r="J10" s="11">
        <f>F10*G10</f>
        <v>0</v>
      </c>
      <c r="K10" s="12">
        <f>J10*(1-I10)</f>
        <v>0</v>
      </c>
      <c r="L10" s="13">
        <f>IF(K10&gt;=15,"Critical",IF(K10&gt;=8,"High",IF(K10&gt;=4,"Medium","Low")))</f>
        <v>0</v>
      </c>
      <c r="M10" s="8" t="s">
        <v>92</v>
      </c>
      <c r="N10" s="14">
        <v>46347</v>
      </c>
      <c r="O10" s="8" t="s">
        <v>67</v>
      </c>
      <c r="P10" s="8" t="s">
        <v>68</v>
      </c>
      <c r="Q10" s="15">
        <v>8000000</v>
      </c>
      <c r="R10" s="16">
        <f>Q10*(F10/5)*(1-I10)</f>
        <v>0</v>
      </c>
    </row>
    <row r="11" spans="1:18" ht="20" customHeight="1">
      <c r="A11" s="8" t="s">
        <v>93</v>
      </c>
      <c r="B11" s="8" t="s">
        <v>94</v>
      </c>
      <c r="C11" s="8" t="s">
        <v>95</v>
      </c>
      <c r="D11" s="8" t="s">
        <v>96</v>
      </c>
      <c r="E11" s="8" t="s">
        <v>97</v>
      </c>
      <c r="F11" s="9">
        <v>4</v>
      </c>
      <c r="G11" s="9">
        <v>4</v>
      </c>
      <c r="H11" s="9">
        <v>3</v>
      </c>
      <c r="I11" s="10">
        <v>0.35</v>
      </c>
      <c r="J11" s="11">
        <f>F11*G11</f>
        <v>0</v>
      </c>
      <c r="K11" s="12">
        <f>J11*(1-I11)</f>
        <v>0</v>
      </c>
      <c r="L11" s="13">
        <f>IF(K11&gt;=15,"Critical",IF(K11&gt;=8,"High",IF(K11&gt;=4,"Medium","Low")))</f>
        <v>0</v>
      </c>
      <c r="M11" s="8" t="s">
        <v>98</v>
      </c>
      <c r="N11" s="14">
        <v>46361</v>
      </c>
      <c r="O11" s="8" t="s">
        <v>67</v>
      </c>
      <c r="P11" s="8" t="s">
        <v>68</v>
      </c>
      <c r="Q11" s="15">
        <v>15000000</v>
      </c>
      <c r="R11" s="16">
        <f>Q11*(F11/5)*(1-I11)</f>
        <v>0</v>
      </c>
    </row>
    <row r="12" spans="1:18" ht="20" customHeight="1">
      <c r="A12" s="8" t="s">
        <v>99</v>
      </c>
      <c r="B12" s="8" t="s">
        <v>100</v>
      </c>
      <c r="C12" s="8" t="s">
        <v>101</v>
      </c>
      <c r="D12" s="8" t="s">
        <v>102</v>
      </c>
      <c r="E12" s="8" t="s">
        <v>103</v>
      </c>
      <c r="F12" s="9">
        <v>3</v>
      </c>
      <c r="G12" s="9">
        <v>5</v>
      </c>
      <c r="H12" s="9">
        <v>5</v>
      </c>
      <c r="I12" s="10">
        <v>0.5</v>
      </c>
      <c r="J12" s="11">
        <f>F12*G12</f>
        <v>0</v>
      </c>
      <c r="K12" s="12">
        <f>J12*(1-I12)</f>
        <v>0</v>
      </c>
      <c r="L12" s="13">
        <f>IF(K12&gt;=15,"Critical",IF(K12&gt;=8,"High",IF(K12&gt;=4,"Medium","Low")))</f>
        <v>0</v>
      </c>
      <c r="M12" s="8" t="s">
        <v>104</v>
      </c>
      <c r="N12" s="14">
        <v>46375</v>
      </c>
      <c r="O12" s="8" t="s">
        <v>67</v>
      </c>
      <c r="P12" s="8" t="s">
        <v>68</v>
      </c>
      <c r="Q12" s="15">
        <v>25000000</v>
      </c>
      <c r="R12" s="16">
        <f>Q12*(F12/5)*(1-I12)</f>
        <v>0</v>
      </c>
    </row>
    <row r="13" spans="1:18" ht="20" customHeight="1">
      <c r="A13" s="8" t="s">
        <v>105</v>
      </c>
      <c r="B13" s="8" t="s">
        <v>106</v>
      </c>
      <c r="C13" s="8" t="s">
        <v>107</v>
      </c>
      <c r="D13" s="8" t="s">
        <v>108</v>
      </c>
      <c r="E13" s="8" t="s">
        <v>109</v>
      </c>
      <c r="F13" s="9">
        <v>3</v>
      </c>
      <c r="G13" s="9">
        <v>4</v>
      </c>
      <c r="H13" s="9">
        <v>2</v>
      </c>
      <c r="I13" s="10">
        <v>0.2</v>
      </c>
      <c r="J13" s="11">
        <f>F13*G13</f>
        <v>0</v>
      </c>
      <c r="K13" s="12">
        <f>J13*(1-I13)</f>
        <v>0</v>
      </c>
      <c r="L13" s="13">
        <f>IF(K13&gt;=15,"Critical",IF(K13&gt;=8,"High",IF(K13&gt;=4,"Medium","Low")))</f>
        <v>0</v>
      </c>
      <c r="M13" s="8" t="s">
        <v>110</v>
      </c>
      <c r="N13" s="14">
        <v>46389</v>
      </c>
      <c r="O13" s="8" t="s">
        <v>67</v>
      </c>
      <c r="P13" s="8" t="s">
        <v>68</v>
      </c>
      <c r="Q13" s="15">
        <v>22000000</v>
      </c>
      <c r="R13" s="16">
        <f>Q13*(F13/5)*(1-I13)</f>
        <v>0</v>
      </c>
    </row>
  </sheetData>
  <sheetProtection sheet="1" objects="1" scenarios="1" sort="0" autoFilter="0"/>
  <autoFilter ref="A5:R13"/>
  <mergeCells count="2">
    <mergeCell ref="A1:R1"/>
    <mergeCell ref="A2:R2"/>
  </mergeCells>
  <pageMargins left="0.35" right="0.35" top="0.55" bottom="0.55" header="0.3" footer="0.3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G16"/>
  <sheetViews>
    <sheetView showGridLines="0" workbookViewId="0"/>
  </sheetViews>
  <sheetFormatPr defaultRowHeight="20" customHeight="1"/>
  <cols>
    <col min="1" max="7" width="20.7109375" customWidth="1"/>
  </cols>
  <sheetData>
    <row r="1" spans="1:7" ht="34" customHeight="1">
      <c r="A1" s="1" t="s">
        <v>111</v>
      </c>
      <c r="B1" s="1"/>
      <c r="C1" s="1"/>
      <c r="D1" s="1"/>
      <c r="E1" s="1"/>
      <c r="F1" s="1"/>
      <c r="G1" s="1"/>
    </row>
    <row r="2" spans="1:7" ht="25" customHeight="1">
      <c r="A2" s="2" t="s">
        <v>112</v>
      </c>
      <c r="B2" s="2"/>
      <c r="C2" s="2"/>
      <c r="D2" s="2"/>
      <c r="E2" s="2"/>
      <c r="F2" s="2"/>
      <c r="G2" s="2"/>
    </row>
    <row r="5" spans="1:7" ht="30" customHeight="1">
      <c r="A5" s="6" t="s">
        <v>113</v>
      </c>
      <c r="B5" s="6" t="s">
        <v>114</v>
      </c>
      <c r="C5" s="6" t="s">
        <v>115</v>
      </c>
      <c r="D5" s="6" t="s">
        <v>116</v>
      </c>
      <c r="E5" s="6" t="s">
        <v>117</v>
      </c>
      <c r="F5" s="6" t="s">
        <v>118</v>
      </c>
      <c r="G5" s="6" t="s">
        <v>48</v>
      </c>
    </row>
    <row r="6" spans="1:7" ht="20" customHeight="1">
      <c r="A6" s="6" t="s">
        <v>119</v>
      </c>
      <c r="B6" s="11">
        <f>COUNTIFS('Risk Register'!F6:F50,5,'Risk Register'!G6:G50,1)</f>
        <v>0</v>
      </c>
      <c r="C6" s="11">
        <f>COUNTIFS('Risk Register'!F6:F50,5,'Risk Register'!G6:G50,2)</f>
        <v>0</v>
      </c>
      <c r="D6" s="11">
        <f>COUNTIFS('Risk Register'!F6:F50,5,'Risk Register'!G6:G50,3)</f>
        <v>0</v>
      </c>
      <c r="E6" s="11">
        <f>COUNTIFS('Risk Register'!F6:F50,5,'Risk Register'!G6:G50,4)</f>
        <v>0</v>
      </c>
      <c r="F6" s="11">
        <f>COUNTIFS('Risk Register'!F6:F50,5,'Risk Register'!G6:G50,5)</f>
        <v>0</v>
      </c>
      <c r="G6" s="4">
        <v>5</v>
      </c>
    </row>
    <row r="7" spans="1:7" ht="20" customHeight="1">
      <c r="A7" s="6" t="s">
        <v>120</v>
      </c>
      <c r="B7" s="11">
        <f>COUNTIFS('Risk Register'!F6:F50,4,'Risk Register'!G6:G50,1)</f>
        <v>0</v>
      </c>
      <c r="C7" s="11">
        <f>COUNTIFS('Risk Register'!F6:F50,4,'Risk Register'!G6:G50,2)</f>
        <v>0</v>
      </c>
      <c r="D7" s="11">
        <f>COUNTIFS('Risk Register'!F6:F50,4,'Risk Register'!G6:G50,3)</f>
        <v>0</v>
      </c>
      <c r="E7" s="11">
        <f>COUNTIFS('Risk Register'!F6:F50,4,'Risk Register'!G6:G50,4)</f>
        <v>0</v>
      </c>
      <c r="F7" s="11">
        <f>COUNTIFS('Risk Register'!F6:F50,4,'Risk Register'!G6:G50,5)</f>
        <v>0</v>
      </c>
      <c r="G7" s="4">
        <v>4</v>
      </c>
    </row>
    <row r="8" spans="1:7" ht="20" customHeight="1">
      <c r="A8" s="6" t="s">
        <v>121</v>
      </c>
      <c r="B8" s="11">
        <f>COUNTIFS('Risk Register'!F6:F50,3,'Risk Register'!G6:G50,1)</f>
        <v>0</v>
      </c>
      <c r="C8" s="11">
        <f>COUNTIFS('Risk Register'!F6:F50,3,'Risk Register'!G6:G50,2)</f>
        <v>0</v>
      </c>
      <c r="D8" s="11">
        <f>COUNTIFS('Risk Register'!F6:F50,3,'Risk Register'!G6:G50,3)</f>
        <v>0</v>
      </c>
      <c r="E8" s="11">
        <f>COUNTIFS('Risk Register'!F6:F50,3,'Risk Register'!G6:G50,4)</f>
        <v>0</v>
      </c>
      <c r="F8" s="11">
        <f>COUNTIFS('Risk Register'!F6:F50,3,'Risk Register'!G6:G50,5)</f>
        <v>0</v>
      </c>
      <c r="G8" s="4">
        <v>3</v>
      </c>
    </row>
    <row r="9" spans="1:7" ht="20" customHeight="1">
      <c r="A9" s="6" t="s">
        <v>122</v>
      </c>
      <c r="B9" s="11">
        <f>COUNTIFS('Risk Register'!F6:F50,2,'Risk Register'!G6:G50,1)</f>
        <v>0</v>
      </c>
      <c r="C9" s="11">
        <f>COUNTIFS('Risk Register'!F6:F50,2,'Risk Register'!G6:G50,2)</f>
        <v>0</v>
      </c>
      <c r="D9" s="11">
        <f>COUNTIFS('Risk Register'!F6:F50,2,'Risk Register'!G6:G50,3)</f>
        <v>0</v>
      </c>
      <c r="E9" s="11">
        <f>COUNTIFS('Risk Register'!F6:F50,2,'Risk Register'!G6:G50,4)</f>
        <v>0</v>
      </c>
      <c r="F9" s="11">
        <f>COUNTIFS('Risk Register'!F6:F50,2,'Risk Register'!G6:G50,5)</f>
        <v>0</v>
      </c>
      <c r="G9" s="4">
        <v>2</v>
      </c>
    </row>
    <row r="10" spans="1:7" ht="20" customHeight="1">
      <c r="A10" s="6" t="s">
        <v>123</v>
      </c>
      <c r="B10" s="11">
        <f>COUNTIFS('Risk Register'!F6:F50,1,'Risk Register'!G6:G50,1)</f>
        <v>0</v>
      </c>
      <c r="C10" s="11">
        <f>COUNTIFS('Risk Register'!F6:F50,1,'Risk Register'!G6:G50,2)</f>
        <v>0</v>
      </c>
      <c r="D10" s="11">
        <f>COUNTIFS('Risk Register'!F6:F50,1,'Risk Register'!G6:G50,3)</f>
        <v>0</v>
      </c>
      <c r="E10" s="11">
        <f>COUNTIFS('Risk Register'!F6:F50,1,'Risk Register'!G6:G50,4)</f>
        <v>0</v>
      </c>
      <c r="F10" s="11">
        <f>COUNTIFS('Risk Register'!F6:F50,1,'Risk Register'!G6:G50,5)</f>
        <v>0</v>
      </c>
      <c r="G10" s="4">
        <v>1</v>
      </c>
    </row>
    <row r="13" spans="1:7" ht="20" customHeight="1">
      <c r="A13" s="7" t="s">
        <v>124</v>
      </c>
      <c r="B13" s="7"/>
      <c r="C13" s="7"/>
      <c r="D13" s="7"/>
      <c r="E13" s="7"/>
      <c r="F13" s="7"/>
      <c r="G13" s="7"/>
    </row>
    <row r="14" spans="1:7" ht="20" customHeight="1">
      <c r="A14" s="7"/>
      <c r="B14" s="7"/>
      <c r="C14" s="7"/>
      <c r="D14" s="7"/>
      <c r="E14" s="7"/>
      <c r="F14" s="7"/>
      <c r="G14" s="7"/>
    </row>
    <row r="15" spans="1:7" ht="20" customHeight="1">
      <c r="A15" s="7"/>
      <c r="B15" s="7"/>
      <c r="C15" s="7"/>
      <c r="D15" s="7"/>
      <c r="E15" s="7"/>
      <c r="F15" s="7"/>
      <c r="G15" s="7"/>
    </row>
    <row r="16" spans="1:7" ht="20" customHeight="1">
      <c r="A16" s="7"/>
      <c r="B16" s="7"/>
      <c r="C16" s="7"/>
      <c r="D16" s="7"/>
      <c r="E16" s="7"/>
      <c r="F16" s="7"/>
      <c r="G16" s="7"/>
    </row>
  </sheetData>
  <mergeCells count="3">
    <mergeCell ref="A1:G1"/>
    <mergeCell ref="A2:G2"/>
    <mergeCell ref="A13:G16"/>
  </mergeCells>
  <conditionalFormatting sqref="B6:F10">
    <cfRule type="colorScale" priority="1">
      <colorScale>
        <cfvo type="min" val="0"/>
        <cfvo type="percentile" val="50"/>
        <cfvo type="max" val="0"/>
        <color rgb="FFDDF4E8"/>
        <color rgb="FFFFF0CF"/>
        <color rgb="FFFCE1E1"/>
      </colorScale>
    </cfRule>
  </conditionalFormatting>
  <pageMargins left="0.35" right="0.35" top="0.55" bottom="0.55" header="0.3" footer="0.3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2"/>
  <sheetViews>
    <sheetView showGridLines="0" workbookViewId="0"/>
  </sheetViews>
  <sheetFormatPr defaultRowHeight="20" customHeight="1"/>
  <cols>
    <col min="1" max="10" width="18.7109375" customWidth="1"/>
  </cols>
  <sheetData>
    <row r="1" spans="1:10" ht="34" customHeight="1">
      <c r="A1" s="1" t="s">
        <v>125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126</v>
      </c>
      <c r="B2" s="2"/>
      <c r="C2" s="2"/>
      <c r="D2" s="2"/>
      <c r="E2" s="2"/>
      <c r="F2" s="2"/>
      <c r="G2" s="2"/>
      <c r="H2" s="2"/>
      <c r="I2" s="2"/>
      <c r="J2" s="2"/>
    </row>
    <row r="5" spans="1:10" ht="20" customHeight="1">
      <c r="A5" s="17" t="s">
        <v>127</v>
      </c>
      <c r="B5" s="17"/>
      <c r="C5" s="17" t="s">
        <v>128</v>
      </c>
      <c r="D5" s="17"/>
      <c r="E5" s="17" t="s">
        <v>129</v>
      </c>
      <c r="F5" s="17"/>
      <c r="G5" s="17" t="s">
        <v>130</v>
      </c>
      <c r="H5" s="17"/>
      <c r="I5" s="17" t="s">
        <v>131</v>
      </c>
      <c r="J5" s="17"/>
    </row>
    <row r="6" spans="1:10" ht="20" customHeight="1">
      <c r="A6" s="18">
        <f>COUNTA('Risk Register'!A6:A50)</f>
        <v>0</v>
      </c>
      <c r="B6" s="18"/>
      <c r="C6" s="18">
        <f>COUNTIF('Risk Register'!L6:L50,"High")+COUNTIF('Risk Register'!L6:L50,"Critical")</f>
        <v>0</v>
      </c>
      <c r="D6" s="18"/>
      <c r="E6" s="19">
        <f>SUM('Risk Register'!R6:R50)</f>
        <v>0</v>
      </c>
      <c r="F6" s="19"/>
      <c r="G6" s="18">
        <f>COUNTIFS('Risk Register'!N6:N50,"&lt;"&amp;TODAY(),'Risk Register'!O6:O50,"&lt;&gt;Closed")</f>
        <v>0</v>
      </c>
      <c r="H6" s="18"/>
      <c r="I6" s="20">
        <f>AVERAGE('Risk Register'!I6:I50)</f>
        <v>0</v>
      </c>
      <c r="J6" s="20"/>
    </row>
    <row r="7" spans="1:10" ht="20" customHeight="1">
      <c r="A7" s="18"/>
      <c r="B7" s="18"/>
      <c r="C7" s="18"/>
      <c r="D7" s="18"/>
      <c r="E7" s="19"/>
      <c r="F7" s="19"/>
      <c r="G7" s="18"/>
      <c r="H7" s="18"/>
      <c r="I7" s="20"/>
      <c r="J7" s="20"/>
    </row>
    <row r="9" spans="1:10" ht="25" customHeight="1">
      <c r="A9" s="3" t="s">
        <v>132</v>
      </c>
      <c r="B9" s="3"/>
      <c r="C9" s="3"/>
      <c r="D9" s="3"/>
      <c r="E9" s="3"/>
      <c r="F9" s="3"/>
      <c r="G9" s="3"/>
      <c r="H9" s="3"/>
      <c r="I9" s="3"/>
      <c r="J9" s="3"/>
    </row>
    <row r="10" spans="1:10" ht="20" customHeight="1">
      <c r="A10" s="13">
        <f>IF(D6&gt;0,"มี High/Critical residual risk: ให้ Owner ยืนยัน Treatment, Decision และ Target Residual พร้อมเส้นตาย","ไม่พบ High/Critical จากข้อมูลปัจจุบัน: ตรวจ emerging risk และความน่าเชื่อถือของ control evidence")</f>
        <v>0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0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0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</row>
  </sheetData>
  <mergeCells count="14">
    <mergeCell ref="A1:J1"/>
    <mergeCell ref="A2:J2"/>
    <mergeCell ref="A5:B5"/>
    <mergeCell ref="A6:B7"/>
    <mergeCell ref="C5:D5"/>
    <mergeCell ref="C6:D7"/>
    <mergeCell ref="E5:F5"/>
    <mergeCell ref="E6:F7"/>
    <mergeCell ref="G5:H5"/>
    <mergeCell ref="G6:H7"/>
    <mergeCell ref="I5:J5"/>
    <mergeCell ref="I6:J7"/>
    <mergeCell ref="A9:J9"/>
    <mergeCell ref="A10:J12"/>
  </mergeCells>
  <pageMargins left="0.35" right="0.35" top="0.55" bottom="0.55" header="0.3" footer="0.3"/>
  <pageSetup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8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4.7109375" customWidth="1"/>
    <col min="2" max="3" width="20.7109375" customWidth="1"/>
    <col min="4" max="5" width="22.7109375" customWidth="1"/>
    <col min="6" max="6" width="42.7109375" customWidth="1"/>
    <col min="7" max="10" width="18.7109375" customWidth="1"/>
  </cols>
  <sheetData>
    <row r="1" spans="1:10" ht="34" customHeight="1">
      <c r="A1" s="1" t="s">
        <v>133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134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26</v>
      </c>
      <c r="B5" s="6" t="s">
        <v>135</v>
      </c>
      <c r="C5" s="6" t="s">
        <v>136</v>
      </c>
      <c r="D5" s="6" t="s">
        <v>137</v>
      </c>
      <c r="E5" s="6" t="s">
        <v>138</v>
      </c>
      <c r="F5" s="6" t="s">
        <v>139</v>
      </c>
    </row>
    <row r="6" spans="1:10" ht="20" customHeight="1">
      <c r="A6" s="8" t="s">
        <v>140</v>
      </c>
      <c r="B6" s="10">
        <v>0</v>
      </c>
      <c r="C6" s="15">
        <v>0</v>
      </c>
      <c r="D6" s="16">
        <f>SUMPRODUCT('Risk Register'!Q6:Q13,'Risk Register'!F6:F13/5,1-'Risk Register'!I6:I13-B6)</f>
        <v>0</v>
      </c>
      <c r="E6" s="16">
        <f>Dashboard!F6-D6-C6</f>
        <v>0</v>
      </c>
      <c r="F6" s="5" t="s">
        <v>141</v>
      </c>
    </row>
    <row r="7" spans="1:10" ht="20" customHeight="1">
      <c r="A7" s="8" t="s">
        <v>142</v>
      </c>
      <c r="B7" s="10">
        <v>0.2</v>
      </c>
      <c r="C7" s="15">
        <v>1200000</v>
      </c>
      <c r="D7" s="16">
        <f>SUMPRODUCT('Risk Register'!Q6:Q13,'Risk Register'!F6:F13/5,1-'Risk Register'!I6:I13-B7)</f>
        <v>0</v>
      </c>
      <c r="E7" s="16">
        <f>Dashboard!F6-D7-C7</f>
        <v>0</v>
      </c>
      <c r="F7" s="5" t="s">
        <v>141</v>
      </c>
    </row>
    <row r="8" spans="1:10" ht="20" customHeight="1">
      <c r="A8" s="8" t="s">
        <v>143</v>
      </c>
      <c r="B8" s="10">
        <v>0.35</v>
      </c>
      <c r="C8" s="15">
        <v>2600000</v>
      </c>
      <c r="D8" s="16">
        <f>SUMPRODUCT('Risk Register'!Q6:Q13,'Risk Register'!F6:F13/5,1-'Risk Register'!I6:I13-B8)</f>
        <v>0</v>
      </c>
      <c r="E8" s="16">
        <f>Dashboard!F6-D8-C8</f>
        <v>0</v>
      </c>
      <c r="F8" s="5" t="s">
        <v>141</v>
      </c>
    </row>
  </sheetData>
  <sheetProtection sheet="1" objects="1" scenarios="1" sort="0" autoFilter="0"/>
  <mergeCells count="2">
    <mergeCell ref="A1:J1"/>
    <mergeCell ref="A2:J2"/>
  </mergeCells>
  <dataValidations count="1">
    <dataValidation type="decimal" allowBlank="1" showInputMessage="1" showErrorMessage="1" sqref="B6:B21">
      <formula1>0</formula1>
      <formula2>0.4</formula2>
    </dataValidation>
  </dataValidations>
  <pageMargins left="0.35" right="0.35" top="0.55" bottom="0.55" header="0.3" footer="0.3"/>
  <pageSetup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3.7109375" customWidth="1"/>
    <col min="2" max="2" width="18.7109375" customWidth="1"/>
    <col min="3" max="3" width="32.7109375" customWidth="1"/>
    <col min="4" max="4" width="40.7109375" customWidth="1"/>
    <col min="5" max="5" width="22.7109375" customWidth="1"/>
    <col min="6" max="6" width="16.7109375" customWidth="1"/>
    <col min="7" max="9" width="18.7109375" customWidth="1"/>
    <col min="10" max="10" width="24.7109375" customWidth="1"/>
  </cols>
  <sheetData>
    <row r="1" spans="1:10" ht="34" customHeight="1">
      <c r="A1" s="1" t="s">
        <v>144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145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146</v>
      </c>
      <c r="B5" s="6" t="s">
        <v>58</v>
      </c>
      <c r="C5" s="6" t="s">
        <v>147</v>
      </c>
      <c r="D5" s="6" t="s">
        <v>148</v>
      </c>
      <c r="E5" s="6" t="s">
        <v>55</v>
      </c>
      <c r="F5" s="6" t="s">
        <v>56</v>
      </c>
      <c r="G5" s="6" t="s">
        <v>57</v>
      </c>
      <c r="H5" s="6" t="s">
        <v>149</v>
      </c>
      <c r="I5" s="6" t="s">
        <v>150</v>
      </c>
      <c r="J5" s="6" t="s">
        <v>151</v>
      </c>
    </row>
    <row r="6" spans="1:10" ht="20" customHeight="1">
      <c r="A6" s="8" t="s">
        <v>61</v>
      </c>
      <c r="B6" s="8" t="s">
        <v>68</v>
      </c>
      <c r="C6" s="8" t="s">
        <v>152</v>
      </c>
      <c r="D6" s="8" t="s">
        <v>153</v>
      </c>
      <c r="E6" s="8" t="s">
        <v>66</v>
      </c>
      <c r="F6" s="14">
        <v>46291</v>
      </c>
      <c r="G6" s="8" t="s">
        <v>154</v>
      </c>
      <c r="H6" s="9">
        <v>5</v>
      </c>
      <c r="I6" s="15">
        <v>1800000</v>
      </c>
      <c r="J6" s="8" t="s">
        <v>155</v>
      </c>
    </row>
    <row r="7" spans="1:10" ht="20" customHeight="1">
      <c r="A7" s="8" t="s">
        <v>69</v>
      </c>
      <c r="B7" s="8" t="s">
        <v>68</v>
      </c>
      <c r="C7" s="8" t="s">
        <v>156</v>
      </c>
      <c r="D7" s="8" t="s">
        <v>157</v>
      </c>
      <c r="E7" s="8" t="s">
        <v>74</v>
      </c>
      <c r="F7" s="14">
        <v>46305</v>
      </c>
      <c r="G7" s="8" t="s">
        <v>154</v>
      </c>
      <c r="H7" s="9">
        <v>6</v>
      </c>
      <c r="I7" s="15">
        <v>650000</v>
      </c>
      <c r="J7" s="8" t="s">
        <v>155</v>
      </c>
    </row>
    <row r="8" spans="1:10" ht="20" customHeight="1">
      <c r="A8" s="8" t="s">
        <v>75</v>
      </c>
      <c r="B8" s="8" t="s">
        <v>158</v>
      </c>
      <c r="C8" s="8" t="s">
        <v>159</v>
      </c>
      <c r="D8" s="8" t="s">
        <v>160</v>
      </c>
      <c r="E8" s="8" t="s">
        <v>80</v>
      </c>
      <c r="F8" s="14">
        <v>46319</v>
      </c>
      <c r="G8" s="8" t="s">
        <v>154</v>
      </c>
      <c r="H8" s="9">
        <v>7</v>
      </c>
      <c r="I8" s="15">
        <v>900000</v>
      </c>
      <c r="J8" s="8" t="s">
        <v>155</v>
      </c>
    </row>
    <row r="9" spans="1:10" ht="20" customHeight="1">
      <c r="A9" s="8" t="s">
        <v>81</v>
      </c>
      <c r="B9" s="8" t="s">
        <v>161</v>
      </c>
      <c r="C9" s="8" t="s">
        <v>162</v>
      </c>
      <c r="D9" s="8" t="s">
        <v>163</v>
      </c>
      <c r="E9" s="8" t="s">
        <v>86</v>
      </c>
      <c r="F9" s="14">
        <v>46333</v>
      </c>
      <c r="G9" s="8" t="s">
        <v>154</v>
      </c>
      <c r="H9" s="9">
        <v>5</v>
      </c>
      <c r="I9" s="15">
        <v>500000</v>
      </c>
      <c r="J9" s="8" t="s">
        <v>155</v>
      </c>
    </row>
    <row r="10" spans="1:10" ht="20" customHeight="1">
      <c r="A10" s="8" t="s">
        <v>93</v>
      </c>
      <c r="B10" s="8" t="s">
        <v>68</v>
      </c>
      <c r="C10" s="8" t="s">
        <v>164</v>
      </c>
      <c r="D10" s="8" t="s">
        <v>165</v>
      </c>
      <c r="E10" s="8" t="s">
        <v>98</v>
      </c>
      <c r="F10" s="14">
        <v>46347</v>
      </c>
      <c r="G10" s="8" t="s">
        <v>154</v>
      </c>
      <c r="H10" s="9">
        <v>7</v>
      </c>
      <c r="I10" s="15">
        <v>250000</v>
      </c>
      <c r="J10" s="8" t="s">
        <v>155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2.7109375" customWidth="1"/>
    <col min="2" max="2" width="27.7109375" customWidth="1"/>
    <col min="3" max="3" width="52.7109375" customWidth="1"/>
    <col min="4" max="4" width="21.7109375" customWidth="1"/>
    <col min="5" max="5" width="16.7109375" customWidth="1"/>
    <col min="6" max="6" width="17.7109375" customWidth="1"/>
    <col min="7" max="7" width="30.7109375" customWidth="1"/>
    <col min="8" max="10" width="18.7109375" customWidth="1"/>
  </cols>
  <sheetData>
    <row r="1" spans="1:10" ht="34" customHeight="1">
      <c r="A1" s="1" t="s">
        <v>166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167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168</v>
      </c>
      <c r="B5" s="6" t="s">
        <v>169</v>
      </c>
      <c r="C5" s="6" t="s">
        <v>170</v>
      </c>
      <c r="D5" s="6" t="s">
        <v>55</v>
      </c>
      <c r="E5" s="6" t="s">
        <v>171</v>
      </c>
      <c r="F5" s="6" t="s">
        <v>57</v>
      </c>
      <c r="G5" s="6" t="s">
        <v>172</v>
      </c>
    </row>
    <row r="6" spans="1:10" ht="40" customHeight="1">
      <c r="A6" s="5" t="s">
        <v>173</v>
      </c>
      <c r="B6" s="5" t="s">
        <v>174</v>
      </c>
      <c r="C6" s="5" t="s">
        <v>175</v>
      </c>
      <c r="D6" s="8" t="s">
        <v>176</v>
      </c>
      <c r="E6" s="14">
        <v>46284</v>
      </c>
      <c r="F6" s="8" t="s">
        <v>154</v>
      </c>
      <c r="G6" s="8"/>
    </row>
    <row r="7" spans="1:10" ht="40" customHeight="1">
      <c r="A7" s="5" t="s">
        <v>173</v>
      </c>
      <c r="B7" s="5" t="s">
        <v>177</v>
      </c>
      <c r="C7" s="5" t="s">
        <v>178</v>
      </c>
      <c r="D7" s="8" t="s">
        <v>176</v>
      </c>
      <c r="E7" s="14">
        <v>46291</v>
      </c>
      <c r="F7" s="8" t="s">
        <v>154</v>
      </c>
      <c r="G7" s="8"/>
    </row>
    <row r="8" spans="1:10" ht="40" customHeight="1">
      <c r="A8" s="5" t="s">
        <v>173</v>
      </c>
      <c r="B8" s="5" t="s">
        <v>179</v>
      </c>
      <c r="C8" s="5" t="s">
        <v>180</v>
      </c>
      <c r="D8" s="8" t="s">
        <v>176</v>
      </c>
      <c r="E8" s="14">
        <v>46298</v>
      </c>
      <c r="F8" s="8" t="s">
        <v>154</v>
      </c>
      <c r="G8" s="8"/>
    </row>
    <row r="9" spans="1:10" ht="40" customHeight="1">
      <c r="A9" s="5" t="s">
        <v>181</v>
      </c>
      <c r="B9" s="5" t="s">
        <v>182</v>
      </c>
      <c r="C9" s="5" t="s">
        <v>183</v>
      </c>
      <c r="D9" s="8" t="s">
        <v>176</v>
      </c>
      <c r="E9" s="14">
        <v>46305</v>
      </c>
      <c r="F9" s="8" t="s">
        <v>154</v>
      </c>
      <c r="G9" s="8"/>
    </row>
    <row r="10" spans="1:10" ht="40" customHeight="1">
      <c r="A10" s="5" t="s">
        <v>184</v>
      </c>
      <c r="B10" s="5" t="s">
        <v>185</v>
      </c>
      <c r="C10" s="5" t="s">
        <v>186</v>
      </c>
      <c r="D10" s="8" t="s">
        <v>176</v>
      </c>
      <c r="E10" s="14">
        <v>46312</v>
      </c>
      <c r="F10" s="8" t="s">
        <v>154</v>
      </c>
      <c r="G10" s="8"/>
    </row>
  </sheetData>
  <sheetProtection sheet="1" objects="1" scenarios="1" sort="0" autoFilter="0"/>
  <autoFilter ref="A5:G10"/>
  <mergeCells count="2">
    <mergeCell ref="A1:J1"/>
    <mergeCell ref="A2:J2"/>
  </mergeCells>
  <dataValidations count="1">
    <dataValidation type="list" allowBlank="1" showInputMessage="1" showErrorMessage="1" sqref="F6:F41">
      <formula1>"Not Started,In Progress,Blocked,Done"</formula1>
    </dataValidation>
  </dataValidations>
  <pageMargins left="0.35" right="0.35" top="0.55" bottom="0.5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 Here</vt:lpstr>
      <vt:lpstr>Risk Register</vt:lpstr>
      <vt:lpstr>Heatmap</vt:lpstr>
      <vt:lpstr>Dashboard</vt:lpstr>
      <vt:lpstr>Scenario</vt:lpstr>
      <vt:lpstr>Treatment Plan</vt:lpstr>
      <vt:lpstr>Action Plan</vt:lpstr>
    </vt:vector>
  </TitlesOfParts>
  <Company>ThinkToFinish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ThinkToFinish ENTERPRISE RISK</dc:title>
  <dc:subject>ENTERPRISE RISK</dc:subject>
  <dc:creator>ThinkToFinish</dc:creator>
  <dc:description>Free professional management toolkit. Sample data included.</dc:description>
  <cp:lastModifiedBy>ThinkToFinish</cp:lastModifiedBy>
  <dcterms:created xsi:type="dcterms:W3CDTF">2026-09-12T04:32:35Z</dcterms:created>
  <dcterms:modified xsi:type="dcterms:W3CDTF">2026-09-12T04:32:35Z</dcterms:modified>
</cp:coreProperties>
</file>