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rt Here" sheetId="1" r:id="rId1"/>
    <sheet name="Assumptions" sheetId="2" r:id="rId2"/>
    <sheet name="Cash Flow" sheetId="3" r:id="rId3"/>
    <sheet name="Dashboard" sheetId="4" r:id="rId4"/>
    <sheet name="Scenario" sheetId="5" r:id="rId5"/>
    <sheet name="Assumption Log" sheetId="6" r:id="rId6"/>
    <sheet name="Action Plan" sheetId="7" r:id="rId7"/>
  </sheets>
  <definedNames>
    <definedName name="_xlnm._FilterDatabase" localSheetId="6" hidden="1">'Action Plan'!$A$5:$G$10</definedName>
  </definedNames>
  <calcPr calcId="124519" fullCalcOnLoad="1"/>
</workbook>
</file>

<file path=xl/sharedStrings.xml><?xml version="1.0" encoding="utf-8"?>
<sst xmlns="http://schemas.openxmlformats.org/spreadsheetml/2006/main" count="219" uniqueCount="160">
  <si>
    <t>07 / CAPEX BUSINESS CASE</t>
  </si>
  <si>
    <t>ประเมินการลงทุนและจัดทำ Business Case · Professional Edition · Sample data included</t>
  </si>
  <si>
    <t>เริ่มใช้งานใน 5 ขั้นตอน</t>
  </si>
  <si>
    <t>1 · COPY</t>
  </si>
  <si>
    <t>เก็บไฟล์ต้นฉบับไว้ แล้วทำสำเนาสำหรับโครงการ/องค์กรของคุณ</t>
  </si>
  <si>
    <t>2 · INPUT</t>
  </si>
  <si>
    <t>แทนที่ข้อมูลตัวอย่างในช่องสีเหลือง โดยเริ่มจาก Baseline และ Assumptions</t>
  </si>
  <si>
    <t>3 · REVIEW</t>
  </si>
  <si>
    <t>ตรวจสูตรและสมมติฐานกับเจ้าของข้อมูลหรือ Finance ก่อนใช้ตัดสินใจ</t>
  </si>
  <si>
    <t>4 · DECIDE</t>
  </si>
  <si>
    <t>อ่าน Dashboard, Management Insight และ Scenario เพื่อเลือกสิ่งที่ต้องทำ</t>
  </si>
  <si>
    <t>5 · ACT</t>
  </si>
  <si>
    <t>ระบุเจ้าของ กำหนดเส้นตาย และติดตามผลใน Action Plan</t>
  </si>
  <si>
    <t>โครงสร้างไฟล์</t>
  </si>
  <si>
    <t>Tab</t>
  </si>
  <si>
    <t>หน้าที่</t>
  </si>
  <si>
    <t>สี</t>
  </si>
  <si>
    <t>สิ่งที่ต้องทำ</t>
  </si>
  <si>
    <t>Assumptions</t>
  </si>
  <si>
    <t>สมมติฐานการลงทุนและเกณฑ์อนุมัติ</t>
  </si>
  <si>
    <t>เหลือง = กรอก / ฟ้า = สูตร</t>
  </si>
  <si>
    <t>แทนข้อมูลตัวอย่าง</t>
  </si>
  <si>
    <t>Cash Flow</t>
  </si>
  <si>
    <t>กระแสเงินสด 8 ปี</t>
  </si>
  <si>
    <t>Dashboard</t>
  </si>
  <si>
    <t>NPV, IRR, Payback และ PI</t>
  </si>
  <si>
    <t>Scenario</t>
  </si>
  <si>
    <t>Downside/Base/Upside</t>
  </si>
  <si>
    <t>Assumption Log</t>
  </si>
  <si>
    <t>แหล่งข้อมูลและความเชื่อมั่น</t>
  </si>
  <si>
    <t>Action Plan</t>
  </si>
  <si>
    <t>งานก่อน Investment Gate</t>
  </si>
  <si>
    <t>หลักคิดที่ใช้</t>
  </si>
  <si>
    <t>01</t>
  </si>
  <si>
    <t>ใช้ Incremental Cash Flow ไม่ใช้รายได้รวม</t>
  </si>
  <si>
    <t>02</t>
  </si>
  <si>
    <t>Discount Rate ต้องสะท้อนความเสี่ยง</t>
  </si>
  <si>
    <t>03</t>
  </si>
  <si>
    <t>ทดสอบ Downside และความสามารถในการกลับลำก่อนอนุมัติ</t>
  </si>
  <si>
    <t>การใช้งานและข้อจำกัด</t>
  </si>
  <si>
    <t>ใช้ฟรี ปรับใช้ และแชร์ต่อได้โดยไม่ต้องลงทะเบียน · รองรับ Excel และการ Import เข้า Google Sheets · สูตรและคำแนะนำเป็นเครื่องมือช่วยตัดสินใจ ไม่แทนการตรวจสอบด้านบัญชี กฎหมาย ความปลอดภัย หรือวิชาชีพที่เกี่ยวข้อง · ThinkToFinish — Measure → Understand → Decide → Act → Finish</t>
  </si>
  <si>
    <t>BUSINESS CASE ASSUMPTIONS</t>
  </si>
  <si>
    <t>แทนสมมติฐานตัวอย่างและแนบ Source ทุกตัวขับสำคัญ</t>
  </si>
  <si>
    <t>Assumption</t>
  </si>
  <si>
    <t>Value</t>
  </si>
  <si>
    <t>Unit</t>
  </si>
  <si>
    <t>Confidence</t>
  </si>
  <si>
    <t>Source / Rationale</t>
  </si>
  <si>
    <t>Project</t>
  </si>
  <si>
    <t>Distribution Automation</t>
  </si>
  <si>
    <t>text</t>
  </si>
  <si>
    <t>High</t>
  </si>
  <si>
    <t>ระบุใบเสนอราคา วิจัยตลาด หรือ Owner</t>
  </si>
  <si>
    <t>Initial CAPEX</t>
  </si>
  <si>
    <t>THB</t>
  </si>
  <si>
    <t>Medium</t>
  </si>
  <si>
    <t>Initial Working Capital</t>
  </si>
  <si>
    <t>Discount Rate</t>
  </si>
  <si>
    <t>%</t>
  </si>
  <si>
    <t>Horizon</t>
  </si>
  <si>
    <t>years</t>
  </si>
  <si>
    <t>Terminal / Salvage Value</t>
  </si>
  <si>
    <t>Low</t>
  </si>
  <si>
    <t>Approval NPV Threshold</t>
  </si>
  <si>
    <t>Approval IRR Threshold</t>
  </si>
  <si>
    <t>Max Payback</t>
  </si>
  <si>
    <t>INCREMENTAL CASH FLOW</t>
  </si>
  <si>
    <t>Year 0–8 · Net Cash Flow หลังต้นทุนและการลงทุนเพิ่ม</t>
  </si>
  <si>
    <t>Year</t>
  </si>
  <si>
    <t>Revenue / Benefit</t>
  </si>
  <si>
    <t>Operating Cost</t>
  </si>
  <si>
    <t>Maintenance</t>
  </si>
  <si>
    <t>Other Cash Flow</t>
  </si>
  <si>
    <t>Net Cash Flow</t>
  </si>
  <si>
    <t>Discount Factor</t>
  </si>
  <si>
    <t>Present Value</t>
  </si>
  <si>
    <t>Cumulative</t>
  </si>
  <si>
    <t>Paid Back?</t>
  </si>
  <si>
    <t>INVESTMENT DASHBOARD</t>
  </si>
  <si>
    <t>ตัวเลขบวกอย่างเดียวไม่พอ ต้องผ่าน Threshold และ Downside</t>
  </si>
  <si>
    <t>NPV</t>
  </si>
  <si>
    <t>IRR</t>
  </si>
  <si>
    <t>PAYBACK YEARS</t>
  </si>
  <si>
    <t>PROFITABILITY INDEX</t>
  </si>
  <si>
    <t>DECISION</t>
  </si>
  <si>
    <t>MANAGEMENT INSIGHT</t>
  </si>
  <si>
    <t>CAPEX SCENARIOS</t>
  </si>
  <si>
    <t>ทดสอบ Revenue, OPEX และ CAPEX ก่อน Investment Gate</t>
  </si>
  <si>
    <t>Revenue Factor</t>
  </si>
  <si>
    <t>OPEX Factor</t>
  </si>
  <si>
    <t>CAPEX Factor</t>
  </si>
  <si>
    <t>Approx. NPV</t>
  </si>
  <si>
    <t>Approx. IRR</t>
  </si>
  <si>
    <t>Decision</t>
  </si>
  <si>
    <t>Y0 Cash Flow</t>
  </si>
  <si>
    <t>Y1 Cash Flow</t>
  </si>
  <si>
    <t>Y2 Cash Flow</t>
  </si>
  <si>
    <t>Y3 Cash Flow</t>
  </si>
  <si>
    <t>Y4 Cash Flow</t>
  </si>
  <si>
    <t>Y5 Cash Flow</t>
  </si>
  <si>
    <t>Y6 Cash Flow</t>
  </si>
  <si>
    <t>Y7 Cash Flow</t>
  </si>
  <si>
    <t>Y8 Cash Flow</t>
  </si>
  <si>
    <t>Downside</t>
  </si>
  <si>
    <t>ปรับ factor ด้วยข้อมูลตลาด/ใบเสนอราคา</t>
  </si>
  <si>
    <t>Base</t>
  </si>
  <si>
    <t>Upside</t>
  </si>
  <si>
    <t>ASSUMPTION &amp; VALIDATION LOG</t>
  </si>
  <si>
    <t>ลดความไม่แน่นอนของตัวขับที่เปลี่ยน Decision</t>
  </si>
  <si>
    <t>ID</t>
  </si>
  <si>
    <t>Base Value</t>
  </si>
  <si>
    <t>Range</t>
  </si>
  <si>
    <t>Owner</t>
  </si>
  <si>
    <t>Due</t>
  </si>
  <si>
    <t>Validation Method</t>
  </si>
  <si>
    <t>A-01</t>
  </si>
  <si>
    <t>Demand / utilization</t>
  </si>
  <si>
    <t>Base forecast</t>
  </si>
  <si>
    <t>-25% to +18%</t>
  </si>
  <si>
    <t>ระบุ Owner</t>
  </si>
  <si>
    <t>ระบุ test / source</t>
  </si>
  <si>
    <t>A-02</t>
  </si>
  <si>
    <t>Supplier CAPEX quote</t>
  </si>
  <si>
    <t>15.0m</t>
  </si>
  <si>
    <t>+/-12%</t>
  </si>
  <si>
    <t>A-03</t>
  </si>
  <si>
    <t>Annual operating cost</t>
  </si>
  <si>
    <t>2.5m year 1</t>
  </si>
  <si>
    <t>+15%</t>
  </si>
  <si>
    <t>A-04</t>
  </si>
  <si>
    <t>Discount rate</t>
  </si>
  <si>
    <t>10%</t>
  </si>
  <si>
    <t>8–15%</t>
  </si>
  <si>
    <t>A-05</t>
  </si>
  <si>
    <t>Terminal value</t>
  </si>
  <si>
    <t>1.0m</t>
  </si>
  <si>
    <t>0–2.0m</t>
  </si>
  <si>
    <t>ACTION PLAN</t>
  </si>
  <si>
    <t>เปลี่ยน Insight ให้เป็นงานที่มีเจ้าของและเส้นตาย</t>
  </si>
  <si>
    <t>Priority</t>
  </si>
  <si>
    <t>Trigger / Finding</t>
  </si>
  <si>
    <t>Recommended Action</t>
  </si>
  <si>
    <t>Due Date</t>
  </si>
  <si>
    <t>Status</t>
  </si>
  <si>
    <t>Evidence / Result</t>
  </si>
  <si>
    <t>P1</t>
  </si>
  <si>
    <t>Downside NPV &lt; 0</t>
  </si>
  <si>
    <t>ออกแบบ Stage Gate, pilot หรือ option ที่ลด irreversible CAPEX</t>
  </si>
  <si>
    <t>ระบุเจ้าของ</t>
  </si>
  <si>
    <t>Not Started</t>
  </si>
  <si>
    <t>IRR ต่ำกว่าเกณฑ์</t>
  </si>
  <si>
    <t>ทบทวน demand, price, CAPEX และ OPEX จากแหล่งข้อมูลอิสระ</t>
  </si>
  <si>
    <t>Critical assumption confidence ต่ำ</t>
  </si>
  <si>
    <t>Validate ก่อนอนุมัติ ไม่ชดเชยด้วยการเพิ่มตัวเลข benefit</t>
  </si>
  <si>
    <t>P2</t>
  </si>
  <si>
    <t>Payback เกินเกณฑ์</t>
  </si>
  <si>
    <t>พิจารณา phasing, lease, outsource หรือ scope ที่เล็กลง</t>
  </si>
  <si>
    <t>P3</t>
  </si>
  <si>
    <t>ผ่านทุกเกณฑ์</t>
  </si>
  <si>
    <t>ยืนยัน Funding, Benefit Owner และ post-investment review dates</t>
  </si>
</sst>
</file>

<file path=xl/styles.xml><?xml version="1.0" encoding="utf-8"?>
<styleSheet xmlns="http://schemas.openxmlformats.org/spreadsheetml/2006/main">
  <numFmts count="7">
    <numFmt numFmtId="164" formatCode="฿#,##0;[Red]-฿#,##0"/>
    <numFmt numFmtId="165" formatCode="0.0%"/>
    <numFmt numFmtId="166" formatCode="#,##0.00;[Red]-#,##0.00"/>
    <numFmt numFmtId="167" formatCode="#,##0;[Red]-#,##0"/>
    <numFmt numFmtId="168" formatCode="฿#,##0"/>
    <numFmt numFmtId="169" formatCode="#,##0.0"/>
    <numFmt numFmtId="170" formatCode="dd mmm yyyy"/>
  </numFmts>
  <fonts count="12">
    <font>
      <sz val="11"/>
      <color theme="1"/>
      <name val="Calibri"/>
      <family val="2"/>
      <scheme val="minor"/>
    </font>
    <font>
      <b/>
      <sz val="23"/>
      <color rgb="FFFFFFFF"/>
      <name val="Calibri"/>
      <family val="2"/>
      <scheme val="minor"/>
    </font>
    <font>
      <sz val="10"/>
      <color rgb="FFBCD1EC"/>
      <name val="Calibri"/>
      <family val="2"/>
      <scheme val="minor"/>
    </font>
    <font>
      <b/>
      <sz val="11"/>
      <color rgb="FF081229"/>
      <name val="Calibri"/>
      <family val="2"/>
      <scheme val="minor"/>
    </font>
    <font>
      <b/>
      <sz val="9"/>
      <color rgb="FF17243A"/>
      <name val="Calibri"/>
      <family val="2"/>
      <scheme val="minor"/>
    </font>
    <font>
      <sz val="9"/>
      <color rgb="FF17243A"/>
      <name val="Calibri"/>
      <family val="2"/>
      <scheme val="minor"/>
    </font>
    <font>
      <b/>
      <sz val="9"/>
      <color rgb="FFFFFFFF"/>
      <name val="Calibri"/>
      <family val="2"/>
      <scheme val="minor"/>
    </font>
    <font>
      <i/>
      <sz val="8"/>
      <color rgb="FF61708A"/>
      <name val="Calibri"/>
      <family val="2"/>
      <scheme val="minor"/>
    </font>
    <font>
      <b/>
      <sz val="9"/>
      <color rgb="FFB7CAE5"/>
      <name val="Calibri"/>
      <family val="2"/>
      <scheme val="minor"/>
    </font>
    <font>
      <b/>
      <sz val="17"/>
      <color rgb="FF6EE7FF"/>
      <name val="Calibri"/>
      <family val="2"/>
      <scheme val="minor"/>
    </font>
    <font>
      <b/>
      <sz val="19"/>
      <color rgb="FF6EE7FF"/>
      <name val="Calibri"/>
      <family val="2"/>
      <scheme val="minor"/>
    </font>
    <font>
      <b/>
      <sz val="14"/>
      <color rgb="FF6EE7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81229"/>
        <bgColor indexed="64"/>
      </patternFill>
    </fill>
    <fill>
      <patternFill patternType="solid">
        <fgColor rgb="FF6EE7FF"/>
        <bgColor indexed="64"/>
      </patternFill>
    </fill>
    <fill>
      <patternFill patternType="solid">
        <fgColor rgb="FFF5F8FC"/>
        <bgColor indexed="64"/>
      </patternFill>
    </fill>
    <fill>
      <patternFill patternType="solid">
        <fgColor rgb="FF10213F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E8F7FB"/>
        <bgColor indexed="64"/>
      </patternFill>
    </fill>
  </fills>
  <borders count="3">
    <border>
      <left/>
      <right/>
      <top/>
      <bottom/>
      <diagonal/>
    </border>
    <border>
      <left style="thin">
        <color rgb="FFDCE4EF"/>
      </left>
      <right style="thin">
        <color rgb="FFDCE4EF"/>
      </right>
      <top style="thin">
        <color rgb="FFDCE4EF"/>
      </top>
      <bottom style="thin">
        <color rgb="FFDCE4EF"/>
      </bottom>
      <diagonal/>
    </border>
    <border>
      <left style="thin">
        <color rgb="FF10213F"/>
      </left>
      <right style="thin">
        <color rgb="FF10213F"/>
      </right>
      <top style="thin">
        <color rgb="FF10213F"/>
      </top>
      <bottom style="thin">
        <color rgb="FF10213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6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5" fillId="6" borderId="1" xfId="0" applyFont="1" applyFill="1" applyBorder="1" applyAlignment="1" applyProtection="1">
      <alignment vertical="top" wrapText="1"/>
      <protection locked="0"/>
    </xf>
    <xf numFmtId="164" fontId="5" fillId="6" borderId="1" xfId="0" applyNumberFormat="1" applyFont="1" applyFill="1" applyBorder="1" applyProtection="1">
      <protection locked="0"/>
    </xf>
    <xf numFmtId="165" fontId="5" fillId="6" borderId="1" xfId="0" applyNumberFormat="1" applyFont="1" applyFill="1" applyBorder="1" applyProtection="1">
      <protection locked="0"/>
    </xf>
    <xf numFmtId="166" fontId="5" fillId="6" borderId="1" xfId="0" applyNumberFormat="1" applyFont="1" applyFill="1" applyBorder="1" applyProtection="1">
      <protection locked="0"/>
    </xf>
    <xf numFmtId="167" fontId="5" fillId="6" borderId="1" xfId="0" applyNumberFormat="1" applyFont="1" applyFill="1" applyBorder="1" applyProtection="1">
      <protection locked="0"/>
    </xf>
    <xf numFmtId="164" fontId="5" fillId="7" borderId="1" xfId="0" applyNumberFormat="1" applyFont="1" applyFill="1" applyBorder="1"/>
    <xf numFmtId="166" fontId="5" fillId="7" borderId="1" xfId="0" applyNumberFormat="1" applyFont="1" applyFill="1" applyBorder="1"/>
    <xf numFmtId="167" fontId="5" fillId="7" borderId="1" xfId="0" applyNumberFormat="1" applyFont="1" applyFill="1" applyBorder="1"/>
    <xf numFmtId="0" fontId="8" fillId="5" borderId="0" xfId="0" applyFont="1" applyFill="1" applyAlignment="1">
      <alignment horizontal="center" vertical="center"/>
    </xf>
    <xf numFmtId="168" fontId="9" fillId="5" borderId="0" xfId="0" applyNumberFormat="1" applyFont="1" applyFill="1" applyAlignment="1">
      <alignment horizontal="center" vertical="center"/>
    </xf>
    <xf numFmtId="165" fontId="10" fillId="5" borderId="0" xfId="0" applyNumberFormat="1" applyFont="1" applyFill="1" applyAlignment="1">
      <alignment horizontal="center" vertical="center"/>
    </xf>
    <xf numFmtId="169" fontId="10" fillId="5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165" fontId="5" fillId="7" borderId="1" xfId="0" applyNumberFormat="1" applyFont="1" applyFill="1" applyBorder="1"/>
    <xf numFmtId="170" fontId="5" fillId="6" borderId="1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Cash Flow &amp; Payback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Net Cash Flow</c:v>
          </c:tx>
          <c:spPr>
            <a:ln w="28575"/>
          </c:spPr>
          <c:marker>
            <c:symbol val="none"/>
          </c:marker>
          <c:cat>
            <c:numRef>
              <c:f>'Cash Flow'!$A$6:$A$14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'Cash Flow'!$F$6:$F$14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v>Cumulative</c:v>
          </c:tx>
          <c:spPr>
            <a:ln w="28575"/>
          </c:spPr>
          <c:marker>
            <c:symbol val="none"/>
          </c:marker>
          <c:cat>
            <c:numRef>
              <c:f>'Cash Flow'!$A$6:$A$14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'Cash Flow'!$I$6:$I$14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numFmt formatCode="General" sourceLinked="1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4</xdr:col>
      <xdr:colOff>1200150</xdr:colOff>
      <xdr:row>25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33"/>
  <sheetViews>
    <sheetView showGridLines="0" tabSelected="1" workbookViewId="0"/>
  </sheetViews>
  <sheetFormatPr defaultRowHeight="20" customHeight="1"/>
  <cols>
    <col min="1" max="1" width="19.7109375" customWidth="1"/>
    <col min="2" max="2" width="27.7109375" customWidth="1"/>
    <col min="3" max="3" width="54.7109375" customWidth="1"/>
    <col min="4" max="4" width="20.7109375" customWidth="1"/>
    <col min="5" max="10" width="18.7109375" customWidth="1"/>
  </cols>
  <sheetData>
    <row r="1" spans="1:10" ht="3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 ht="2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</row>
    <row r="6" spans="1:10" ht="20" customHeight="1">
      <c r="A6" s="4" t="s">
        <v>3</v>
      </c>
      <c r="B6" s="5" t="s">
        <v>4</v>
      </c>
      <c r="C6" s="5"/>
      <c r="D6" s="5"/>
      <c r="E6" s="5"/>
      <c r="F6" s="5"/>
      <c r="G6" s="5"/>
      <c r="H6" s="5"/>
      <c r="I6" s="5"/>
      <c r="J6" s="5"/>
    </row>
    <row r="7" spans="1:10" ht="20" customHeight="1">
      <c r="A7" s="4" t="s">
        <v>5</v>
      </c>
      <c r="B7" s="5" t="s">
        <v>6</v>
      </c>
      <c r="C7" s="5"/>
      <c r="D7" s="5"/>
      <c r="E7" s="5"/>
      <c r="F7" s="5"/>
      <c r="G7" s="5"/>
      <c r="H7" s="5"/>
      <c r="I7" s="5"/>
      <c r="J7" s="5"/>
    </row>
    <row r="8" spans="1:10" ht="20" customHeight="1">
      <c r="A8" s="4" t="s">
        <v>7</v>
      </c>
      <c r="B8" s="5" t="s">
        <v>8</v>
      </c>
      <c r="C8" s="5"/>
      <c r="D8" s="5"/>
      <c r="E8" s="5"/>
      <c r="F8" s="5"/>
      <c r="G8" s="5"/>
      <c r="H8" s="5"/>
      <c r="I8" s="5"/>
      <c r="J8" s="5"/>
    </row>
    <row r="9" spans="1:10" ht="20" customHeight="1">
      <c r="A9" s="4" t="s">
        <v>9</v>
      </c>
      <c r="B9" s="5" t="s">
        <v>10</v>
      </c>
      <c r="C9" s="5"/>
      <c r="D9" s="5"/>
      <c r="E9" s="5"/>
      <c r="F9" s="5"/>
      <c r="G9" s="5"/>
      <c r="H9" s="5"/>
      <c r="I9" s="5"/>
      <c r="J9" s="5"/>
    </row>
    <row r="10" spans="1:10" ht="20" customHeight="1">
      <c r="A10" s="4" t="s">
        <v>11</v>
      </c>
      <c r="B10" s="5" t="s">
        <v>12</v>
      </c>
      <c r="C10" s="5"/>
      <c r="D10" s="5"/>
      <c r="E10" s="5"/>
      <c r="F10" s="5"/>
      <c r="G10" s="5"/>
      <c r="H10" s="5"/>
      <c r="I10" s="5"/>
      <c r="J10" s="5"/>
    </row>
    <row r="12" spans="1:10" ht="25" customHeight="1">
      <c r="A12" s="3" t="s">
        <v>13</v>
      </c>
      <c r="B12" s="3"/>
      <c r="C12" s="3"/>
      <c r="D12" s="3"/>
      <c r="E12" s="3"/>
      <c r="F12" s="3"/>
      <c r="G12" s="3"/>
      <c r="H12" s="3"/>
      <c r="I12" s="3"/>
      <c r="J12" s="3"/>
    </row>
    <row r="14" spans="1:10" ht="30" customHeight="1">
      <c r="A14" s="6" t="s">
        <v>14</v>
      </c>
      <c r="B14" s="6" t="s">
        <v>15</v>
      </c>
      <c r="C14" s="6" t="s">
        <v>16</v>
      </c>
      <c r="D14" s="6" t="s">
        <v>17</v>
      </c>
    </row>
    <row r="15" spans="1:10" ht="20" customHeight="1">
      <c r="A15" s="4" t="s">
        <v>18</v>
      </c>
      <c r="B15" s="5" t="s">
        <v>19</v>
      </c>
      <c r="C15" s="5" t="s">
        <v>20</v>
      </c>
      <c r="D15" s="5" t="s">
        <v>21</v>
      </c>
    </row>
    <row r="16" spans="1:10" ht="20" customHeight="1">
      <c r="A16" s="4" t="s">
        <v>22</v>
      </c>
      <c r="B16" s="5" t="s">
        <v>23</v>
      </c>
      <c r="C16" s="5" t="s">
        <v>20</v>
      </c>
      <c r="D16" s="5" t="s">
        <v>21</v>
      </c>
    </row>
    <row r="17" spans="1:10" ht="20" customHeight="1">
      <c r="A17" s="4" t="s">
        <v>24</v>
      </c>
      <c r="B17" s="5" t="s">
        <v>25</v>
      </c>
      <c r="C17" s="5" t="s">
        <v>20</v>
      </c>
      <c r="D17" s="5" t="s">
        <v>21</v>
      </c>
    </row>
    <row r="18" spans="1:10" ht="20" customHeight="1">
      <c r="A18" s="4" t="s">
        <v>26</v>
      </c>
      <c r="B18" s="5" t="s">
        <v>27</v>
      </c>
      <c r="C18" s="5" t="s">
        <v>20</v>
      </c>
      <c r="D18" s="5" t="s">
        <v>21</v>
      </c>
    </row>
    <row r="19" spans="1:10" ht="20" customHeight="1">
      <c r="A19" s="4" t="s">
        <v>28</v>
      </c>
      <c r="B19" s="5" t="s">
        <v>29</v>
      </c>
      <c r="C19" s="5" t="s">
        <v>20</v>
      </c>
      <c r="D19" s="5" t="s">
        <v>21</v>
      </c>
    </row>
    <row r="20" spans="1:10" ht="20" customHeight="1">
      <c r="A20" s="4" t="s">
        <v>30</v>
      </c>
      <c r="B20" s="5" t="s">
        <v>31</v>
      </c>
      <c r="C20" s="5" t="s">
        <v>20</v>
      </c>
      <c r="D20" s="5" t="s">
        <v>21</v>
      </c>
    </row>
    <row r="22" spans="1:10" ht="25" customHeight="1">
      <c r="A22" s="3" t="s">
        <v>32</v>
      </c>
      <c r="B22" s="3"/>
      <c r="C22" s="3"/>
      <c r="D22" s="3"/>
      <c r="E22" s="3"/>
      <c r="F22" s="3"/>
      <c r="G22" s="3"/>
      <c r="H22" s="3"/>
      <c r="I22" s="3"/>
      <c r="J22" s="3"/>
    </row>
    <row r="24" spans="1:10" ht="20" customHeight="1">
      <c r="A24" s="4" t="s">
        <v>33</v>
      </c>
      <c r="B24" s="5" t="s">
        <v>34</v>
      </c>
      <c r="C24" s="5"/>
      <c r="D24" s="5"/>
      <c r="E24" s="5"/>
      <c r="F24" s="5"/>
      <c r="G24" s="5"/>
      <c r="H24" s="5"/>
      <c r="I24" s="5"/>
      <c r="J24" s="5"/>
    </row>
    <row r="25" spans="1:10" ht="20" customHeight="1">
      <c r="A25" s="4" t="s">
        <v>35</v>
      </c>
      <c r="B25" s="5" t="s">
        <v>36</v>
      </c>
      <c r="C25" s="5"/>
      <c r="D25" s="5"/>
      <c r="E25" s="5"/>
      <c r="F25" s="5"/>
      <c r="G25" s="5"/>
      <c r="H25" s="5"/>
      <c r="I25" s="5"/>
      <c r="J25" s="5"/>
    </row>
    <row r="26" spans="1:10" ht="20" customHeight="1">
      <c r="A26" s="4" t="s">
        <v>37</v>
      </c>
      <c r="B26" s="5" t="s">
        <v>38</v>
      </c>
      <c r="C26" s="5"/>
      <c r="D26" s="5"/>
      <c r="E26" s="5"/>
      <c r="F26" s="5"/>
      <c r="G26" s="5"/>
      <c r="H26" s="5"/>
      <c r="I26" s="5"/>
      <c r="J26" s="5"/>
    </row>
    <row r="29" spans="1:10" ht="25" customHeight="1">
      <c r="A29" s="3" t="s">
        <v>39</v>
      </c>
      <c r="B29" s="3"/>
      <c r="C29" s="3"/>
      <c r="D29" s="3"/>
      <c r="E29" s="3"/>
      <c r="F29" s="3"/>
      <c r="G29" s="3"/>
      <c r="H29" s="3"/>
      <c r="I29" s="3"/>
      <c r="J29" s="3"/>
    </row>
    <row r="31" spans="1:10" ht="34" customHeight="1">
      <c r="A31" s="7" t="s">
        <v>40</v>
      </c>
      <c r="B31" s="7"/>
      <c r="C31" s="7"/>
      <c r="D31" s="7"/>
      <c r="E31" s="7"/>
      <c r="F31" s="7"/>
      <c r="G31" s="7"/>
      <c r="H31" s="7"/>
      <c r="I31" s="7"/>
      <c r="J31" s="7"/>
    </row>
    <row r="32" spans="1:10" ht="20" customHeight="1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20" customHeight="1">
      <c r="A33" s="7"/>
      <c r="B33" s="7"/>
      <c r="C33" s="7"/>
      <c r="D33" s="7"/>
      <c r="E33" s="7"/>
      <c r="F33" s="7"/>
      <c r="G33" s="7"/>
      <c r="H33" s="7"/>
      <c r="I33" s="7"/>
      <c r="J33" s="7"/>
    </row>
  </sheetData>
  <mergeCells count="15">
    <mergeCell ref="A1:J1"/>
    <mergeCell ref="A2:J2"/>
    <mergeCell ref="A4:J4"/>
    <mergeCell ref="B6:J6"/>
    <mergeCell ref="B7:J7"/>
    <mergeCell ref="B8:J8"/>
    <mergeCell ref="B9:J9"/>
    <mergeCell ref="B10:J10"/>
    <mergeCell ref="A12:J12"/>
    <mergeCell ref="A22:J22"/>
    <mergeCell ref="B24:J24"/>
    <mergeCell ref="B25:J25"/>
    <mergeCell ref="B26:J26"/>
    <mergeCell ref="A29:J29"/>
    <mergeCell ref="A31:J33"/>
  </mergeCells>
  <pageMargins left="0.35" right="0.35" top="0.55" bottom="0.55" header="0.3" footer="0.3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4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30.7109375" customWidth="1"/>
    <col min="2" max="2" width="24.7109375" customWidth="1"/>
    <col min="3" max="4" width="22.7109375" customWidth="1"/>
    <col min="5" max="5" width="45.7109375" customWidth="1"/>
    <col min="6" max="10" width="18.7109375" customWidth="1"/>
  </cols>
  <sheetData>
    <row r="1" spans="1:10" ht="34" customHeight="1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42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43</v>
      </c>
      <c r="B5" s="6" t="s">
        <v>44</v>
      </c>
      <c r="C5" s="6" t="s">
        <v>45</v>
      </c>
      <c r="D5" s="6" t="s">
        <v>46</v>
      </c>
      <c r="E5" s="6" t="s">
        <v>47</v>
      </c>
    </row>
    <row r="6" spans="1:10" ht="20" customHeight="1">
      <c r="A6" s="4" t="s">
        <v>48</v>
      </c>
      <c r="B6" s="8" t="s">
        <v>49</v>
      </c>
      <c r="C6" s="5" t="s">
        <v>50</v>
      </c>
      <c r="D6" s="8" t="s">
        <v>51</v>
      </c>
      <c r="E6" s="8" t="s">
        <v>52</v>
      </c>
    </row>
    <row r="7" spans="1:10" ht="20" customHeight="1">
      <c r="A7" s="4" t="s">
        <v>53</v>
      </c>
      <c r="B7" s="9">
        <v>15000000</v>
      </c>
      <c r="C7" s="5" t="s">
        <v>54</v>
      </c>
      <c r="D7" s="8" t="s">
        <v>55</v>
      </c>
      <c r="E7" s="8" t="s">
        <v>52</v>
      </c>
    </row>
    <row r="8" spans="1:10" ht="20" customHeight="1">
      <c r="A8" s="4" t="s">
        <v>56</v>
      </c>
      <c r="B8" s="9">
        <v>1500000</v>
      </c>
      <c r="C8" s="5" t="s">
        <v>54</v>
      </c>
      <c r="D8" s="8" t="s">
        <v>55</v>
      </c>
      <c r="E8" s="8" t="s">
        <v>52</v>
      </c>
    </row>
    <row r="9" spans="1:10" ht="20" customHeight="1">
      <c r="A9" s="4" t="s">
        <v>57</v>
      </c>
      <c r="B9" s="10">
        <v>0.1</v>
      </c>
      <c r="C9" s="5" t="s">
        <v>58</v>
      </c>
      <c r="D9" s="8" t="s">
        <v>51</v>
      </c>
      <c r="E9" s="8" t="s">
        <v>52</v>
      </c>
    </row>
    <row r="10" spans="1:10" ht="20" customHeight="1">
      <c r="A10" s="4" t="s">
        <v>59</v>
      </c>
      <c r="B10" s="11">
        <v>8</v>
      </c>
      <c r="C10" s="5" t="s">
        <v>60</v>
      </c>
      <c r="D10" s="8" t="s">
        <v>51</v>
      </c>
      <c r="E10" s="8" t="s">
        <v>52</v>
      </c>
    </row>
    <row r="11" spans="1:10" ht="20" customHeight="1">
      <c r="A11" s="4" t="s">
        <v>61</v>
      </c>
      <c r="B11" s="9">
        <v>1000000</v>
      </c>
      <c r="C11" s="5" t="s">
        <v>54</v>
      </c>
      <c r="D11" s="8" t="s">
        <v>62</v>
      </c>
      <c r="E11" s="8" t="s">
        <v>52</v>
      </c>
    </row>
    <row r="12" spans="1:10" ht="20" customHeight="1">
      <c r="A12" s="4" t="s">
        <v>63</v>
      </c>
      <c r="B12" s="9">
        <v>0</v>
      </c>
      <c r="C12" s="5" t="s">
        <v>54</v>
      </c>
      <c r="D12" s="8" t="s">
        <v>51</v>
      </c>
      <c r="E12" s="8" t="s">
        <v>52</v>
      </c>
    </row>
    <row r="13" spans="1:10" ht="20" customHeight="1">
      <c r="A13" s="4" t="s">
        <v>64</v>
      </c>
      <c r="B13" s="10">
        <v>0.15</v>
      </c>
      <c r="C13" s="5" t="s">
        <v>58</v>
      </c>
      <c r="D13" s="8" t="s">
        <v>51</v>
      </c>
      <c r="E13" s="8" t="s">
        <v>52</v>
      </c>
    </row>
    <row r="14" spans="1:10" ht="20" customHeight="1">
      <c r="A14" s="4" t="s">
        <v>65</v>
      </c>
      <c r="B14" s="11">
        <v>5</v>
      </c>
      <c r="C14" s="5" t="s">
        <v>60</v>
      </c>
      <c r="D14" s="8" t="s">
        <v>51</v>
      </c>
      <c r="E14" s="8" t="s">
        <v>52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4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1.7109375" customWidth="1"/>
    <col min="2" max="8" width="20.7109375" customWidth="1"/>
    <col min="9" max="9" width="14.7109375" customWidth="1"/>
    <col min="10" max="10" width="18.7109375" customWidth="1"/>
  </cols>
  <sheetData>
    <row r="1" spans="1:10" ht="34" customHeight="1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67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68</v>
      </c>
      <c r="B5" s="6" t="s">
        <v>69</v>
      </c>
      <c r="C5" s="6" t="s">
        <v>70</v>
      </c>
      <c r="D5" s="6" t="s">
        <v>71</v>
      </c>
      <c r="E5" s="6" t="s">
        <v>72</v>
      </c>
      <c r="F5" s="6" t="s">
        <v>73</v>
      </c>
      <c r="G5" s="6" t="s">
        <v>74</v>
      </c>
      <c r="H5" s="6" t="s">
        <v>75</v>
      </c>
      <c r="I5" s="6" t="s">
        <v>76</v>
      </c>
      <c r="J5" s="6" t="s">
        <v>77</v>
      </c>
    </row>
    <row r="6" spans="1:10" ht="20" customHeight="1">
      <c r="A6" s="12">
        <v>0</v>
      </c>
      <c r="B6" s="9">
        <v>0</v>
      </c>
      <c r="C6" s="9">
        <v>0</v>
      </c>
      <c r="D6" s="9">
        <v>0</v>
      </c>
      <c r="E6" s="9">
        <v>-16500000</v>
      </c>
      <c r="F6" s="13">
        <f>B6-C6-D6+E6</f>
        <v>0</v>
      </c>
      <c r="G6" s="14">
        <f>1/(1+Assumptions!B9)^A6</f>
        <v>0</v>
      </c>
      <c r="H6" s="13">
        <f>F6*G6</f>
        <v>0</v>
      </c>
      <c r="I6" s="13">
        <f>SUM($F$6:F6)</f>
        <v>0</v>
      </c>
      <c r="J6" s="15">
        <f>IF(I6&gt;=0,1,0)</f>
        <v>0</v>
      </c>
    </row>
    <row r="7" spans="1:10" ht="20" customHeight="1">
      <c r="A7" s="12">
        <v>1</v>
      </c>
      <c r="B7" s="9">
        <v>5500000</v>
      </c>
      <c r="C7" s="9">
        <v>2500000</v>
      </c>
      <c r="D7" s="9">
        <v>500000</v>
      </c>
      <c r="E7" s="9">
        <v>0</v>
      </c>
      <c r="F7" s="13">
        <f>B7-C7-D7+E7</f>
        <v>0</v>
      </c>
      <c r="G7" s="14">
        <f>1/(1+Assumptions!B9)^A7</f>
        <v>0</v>
      </c>
      <c r="H7" s="13">
        <f>F7*G7</f>
        <v>0</v>
      </c>
      <c r="I7" s="13">
        <f>SUM($F$6:F7)</f>
        <v>0</v>
      </c>
      <c r="J7" s="15">
        <f>IF(I7&gt;=0,1,0)</f>
        <v>0</v>
      </c>
    </row>
    <row r="8" spans="1:10" ht="20" customHeight="1">
      <c r="A8" s="12">
        <v>2</v>
      </c>
      <c r="B8" s="9">
        <v>6200000</v>
      </c>
      <c r="C8" s="9">
        <v>2700000</v>
      </c>
      <c r="D8" s="9">
        <v>550000</v>
      </c>
      <c r="E8" s="9">
        <v>0</v>
      </c>
      <c r="F8" s="13">
        <f>B8-C8-D8+E8</f>
        <v>0</v>
      </c>
      <c r="G8" s="14">
        <f>1/(1+Assumptions!B9)^A8</f>
        <v>0</v>
      </c>
      <c r="H8" s="13">
        <f>F8*G8</f>
        <v>0</v>
      </c>
      <c r="I8" s="13">
        <f>SUM($F$6:F8)</f>
        <v>0</v>
      </c>
      <c r="J8" s="15">
        <f>IF(I8&gt;=0,1,0)</f>
        <v>0</v>
      </c>
    </row>
    <row r="9" spans="1:10" ht="20" customHeight="1">
      <c r="A9" s="12">
        <v>3</v>
      </c>
      <c r="B9" s="9">
        <v>6800000</v>
      </c>
      <c r="C9" s="9">
        <v>2850000</v>
      </c>
      <c r="D9" s="9">
        <v>600000</v>
      </c>
      <c r="E9" s="9">
        <v>0</v>
      </c>
      <c r="F9" s="13">
        <f>B9-C9-D9+E9</f>
        <v>0</v>
      </c>
      <c r="G9" s="14">
        <f>1/(1+Assumptions!B9)^A9</f>
        <v>0</v>
      </c>
      <c r="H9" s="13">
        <f>F9*G9</f>
        <v>0</v>
      </c>
      <c r="I9" s="13">
        <f>SUM($F$6:F9)</f>
        <v>0</v>
      </c>
      <c r="J9" s="15">
        <f>IF(I9&gt;=0,1,0)</f>
        <v>0</v>
      </c>
    </row>
    <row r="10" spans="1:10" ht="20" customHeight="1">
      <c r="A10" s="12">
        <v>4</v>
      </c>
      <c r="B10" s="9">
        <v>7200000</v>
      </c>
      <c r="C10" s="9">
        <v>3000000</v>
      </c>
      <c r="D10" s="9">
        <v>650000</v>
      </c>
      <c r="E10" s="9">
        <v>0</v>
      </c>
      <c r="F10" s="13">
        <f>B10-C10-D10+E10</f>
        <v>0</v>
      </c>
      <c r="G10" s="14">
        <f>1/(1+Assumptions!B9)^A10</f>
        <v>0</v>
      </c>
      <c r="H10" s="13">
        <f>F10*G10</f>
        <v>0</v>
      </c>
      <c r="I10" s="13">
        <f>SUM($F$6:F10)</f>
        <v>0</v>
      </c>
      <c r="J10" s="15">
        <f>IF(I10&gt;=0,1,0)</f>
        <v>0</v>
      </c>
    </row>
    <row r="11" spans="1:10" ht="20" customHeight="1">
      <c r="A11" s="12">
        <v>5</v>
      </c>
      <c r="B11" s="9">
        <v>7600000</v>
      </c>
      <c r="C11" s="9">
        <v>3150000</v>
      </c>
      <c r="D11" s="9">
        <v>700000</v>
      </c>
      <c r="E11" s="9">
        <v>0</v>
      </c>
      <c r="F11" s="13">
        <f>B11-C11-D11+E11</f>
        <v>0</v>
      </c>
      <c r="G11" s="14">
        <f>1/(1+Assumptions!B9)^A11</f>
        <v>0</v>
      </c>
      <c r="H11" s="13">
        <f>F11*G11</f>
        <v>0</v>
      </c>
      <c r="I11" s="13">
        <f>SUM($F$6:F11)</f>
        <v>0</v>
      </c>
      <c r="J11" s="15">
        <f>IF(I11&gt;=0,1,0)</f>
        <v>0</v>
      </c>
    </row>
    <row r="12" spans="1:10" ht="20" customHeight="1">
      <c r="A12" s="12">
        <v>6</v>
      </c>
      <c r="B12" s="9">
        <v>7900000</v>
      </c>
      <c r="C12" s="9">
        <v>3300000</v>
      </c>
      <c r="D12" s="9">
        <v>750000</v>
      </c>
      <c r="E12" s="9">
        <v>0</v>
      </c>
      <c r="F12" s="13">
        <f>B12-C12-D12+E12</f>
        <v>0</v>
      </c>
      <c r="G12" s="14">
        <f>1/(1+Assumptions!B9)^A12</f>
        <v>0</v>
      </c>
      <c r="H12" s="13">
        <f>F12*G12</f>
        <v>0</v>
      </c>
      <c r="I12" s="13">
        <f>SUM($F$6:F12)</f>
        <v>0</v>
      </c>
      <c r="J12" s="15">
        <f>IF(I12&gt;=0,1,0)</f>
        <v>0</v>
      </c>
    </row>
    <row r="13" spans="1:10" ht="20" customHeight="1">
      <c r="A13" s="12">
        <v>7</v>
      </c>
      <c r="B13" s="9">
        <v>8200000</v>
      </c>
      <c r="C13" s="9">
        <v>3450000</v>
      </c>
      <c r="D13" s="9">
        <v>800000</v>
      </c>
      <c r="E13" s="9">
        <v>0</v>
      </c>
      <c r="F13" s="13">
        <f>B13-C13-D13+E13</f>
        <v>0</v>
      </c>
      <c r="G13" s="14">
        <f>1/(1+Assumptions!B9)^A13</f>
        <v>0</v>
      </c>
      <c r="H13" s="13">
        <f>F13*G13</f>
        <v>0</v>
      </c>
      <c r="I13" s="13">
        <f>SUM($F$6:F13)</f>
        <v>0</v>
      </c>
      <c r="J13" s="15">
        <f>IF(I13&gt;=0,1,0)</f>
        <v>0</v>
      </c>
    </row>
    <row r="14" spans="1:10" ht="20" customHeight="1">
      <c r="A14" s="12">
        <v>8</v>
      </c>
      <c r="B14" s="9">
        <v>8500000</v>
      </c>
      <c r="C14" s="9">
        <v>3600000</v>
      </c>
      <c r="D14" s="9">
        <v>850000</v>
      </c>
      <c r="E14" s="9">
        <v>2500000</v>
      </c>
      <c r="F14" s="13">
        <f>B14-C14-D14+E14</f>
        <v>0</v>
      </c>
      <c r="G14" s="14">
        <f>1/(1+Assumptions!B9)^A14</f>
        <v>0</v>
      </c>
      <c r="H14" s="13">
        <f>F14*G14</f>
        <v>0</v>
      </c>
      <c r="I14" s="13">
        <f>SUM($F$6:F14)</f>
        <v>0</v>
      </c>
      <c r="J14" s="15">
        <f>IF(I14&gt;=0,1,0)</f>
        <v>0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2"/>
  <sheetViews>
    <sheetView showGridLines="0" workbookViewId="0"/>
  </sheetViews>
  <sheetFormatPr defaultRowHeight="20" customHeight="1"/>
  <cols>
    <col min="1" max="10" width="18.7109375" customWidth="1"/>
  </cols>
  <sheetData>
    <row r="1" spans="1:10" ht="34" customHeight="1">
      <c r="A1" s="1" t="s">
        <v>78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79</v>
      </c>
      <c r="B2" s="2"/>
      <c r="C2" s="2"/>
      <c r="D2" s="2"/>
      <c r="E2" s="2"/>
      <c r="F2" s="2"/>
      <c r="G2" s="2"/>
      <c r="H2" s="2"/>
      <c r="I2" s="2"/>
      <c r="J2" s="2"/>
    </row>
    <row r="5" spans="1:10" ht="20" customHeight="1">
      <c r="A5" s="16" t="s">
        <v>80</v>
      </c>
      <c r="B5" s="16"/>
      <c r="C5" s="16" t="s">
        <v>81</v>
      </c>
      <c r="D5" s="16"/>
      <c r="E5" s="16" t="s">
        <v>82</v>
      </c>
      <c r="F5" s="16"/>
      <c r="G5" s="16" t="s">
        <v>83</v>
      </c>
      <c r="H5" s="16"/>
      <c r="I5" s="16" t="s">
        <v>84</v>
      </c>
      <c r="J5" s="16"/>
    </row>
    <row r="6" spans="1:10" ht="20" customHeight="1">
      <c r="A6" s="17">
        <f>SUM('Cash Flow'!H6:H14)</f>
        <v>0</v>
      </c>
      <c r="B6" s="17"/>
      <c r="C6" s="18">
        <f>IRR('Cash Flow'!F6:F14)</f>
        <v>0</v>
      </c>
      <c r="D6" s="18"/>
      <c r="E6" s="19">
        <f>IFERROR(MATCH(1,'Cash Flow'!J6:J14,0)-2+ABS(INDEX('Cash Flow'!I6:I14,MATCH(1,'Cash Flow'!J6:J14,0)-1))/INDEX('Cash Flow'!F6:F14,MATCH(1,'Cash Flow'!J6:J14,0)),"Beyond horizon")</f>
        <v>0</v>
      </c>
      <c r="F6" s="19"/>
      <c r="G6" s="19">
        <f>IFERROR((B6+Assumptions!B7+Assumptions!B8)/(Assumptions!B7+Assumptions!B8),0)</f>
        <v>0</v>
      </c>
      <c r="H6" s="19"/>
      <c r="I6" s="20">
        <f>IF(AND(B6&gt;=Assumptions!B12,D6&gt;=Assumptions!B13,F6&lt;=Assumptions!B14),"Proceed",IF(AND(B6&gt;=0,D6&gt;Assumptions!B9),"Conditional","Rework / Stop"))</f>
        <v>0</v>
      </c>
      <c r="J6" s="20"/>
    </row>
    <row r="7" spans="1:10" ht="20" customHeight="1">
      <c r="A7" s="17"/>
      <c r="B7" s="17"/>
      <c r="C7" s="18"/>
      <c r="D7" s="18"/>
      <c r="E7" s="19"/>
      <c r="F7" s="19"/>
      <c r="G7" s="19"/>
      <c r="H7" s="19"/>
      <c r="I7" s="20"/>
      <c r="J7" s="20"/>
    </row>
    <row r="9" spans="1:10" ht="25" customHeight="1">
      <c r="A9" s="3" t="s">
        <v>85</v>
      </c>
      <c r="B9" s="3"/>
      <c r="C9" s="3"/>
      <c r="D9" s="3"/>
      <c r="E9" s="3"/>
      <c r="F9" s="3"/>
      <c r="G9" s="3"/>
      <c r="H9" s="3"/>
      <c r="I9" s="3"/>
      <c r="J9" s="3"/>
    </row>
    <row r="10" spans="1:10" ht="20" customHeight="1">
      <c r="A10" s="21">
        <f>IF(J6="Proceed","Business case ผ่านเกณฑ์หลัก ตรวจ Downside, Funding และ Execution Risk ก่อนอนุมัติ",IF(J6="Conditional","ผ่านบางเกณฑ์ ต้องลดความไม่แน่นอนหรือใส่ Stage Gate","ยังไม่ควรอนุมัติ ทบทวน Demand, CAPEX, OPEX และทางเลือกที่เล็กกว่า"))</f>
        <v>0</v>
      </c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20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 spans="1:10" ht="20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</row>
  </sheetData>
  <mergeCells count="14">
    <mergeCell ref="A1:J1"/>
    <mergeCell ref="A2:J2"/>
    <mergeCell ref="A5:B5"/>
    <mergeCell ref="A6:B7"/>
    <mergeCell ref="C5:D5"/>
    <mergeCell ref="C6:D7"/>
    <mergeCell ref="E5:F5"/>
    <mergeCell ref="E6:F7"/>
    <mergeCell ref="G5:H5"/>
    <mergeCell ref="G6:H7"/>
    <mergeCell ref="I5:J5"/>
    <mergeCell ref="I6:J7"/>
    <mergeCell ref="A9:J9"/>
    <mergeCell ref="A10:J12"/>
  </mergeCells>
  <pageMargins left="0.35" right="0.35" top="0.55" bottom="0.55" header="0.3" footer="0.3"/>
  <pageSetup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Q8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2.7109375" customWidth="1"/>
    <col min="2" max="4" width="18.7109375" customWidth="1"/>
    <col min="5" max="7" width="22.7109375" customWidth="1"/>
    <col min="8" max="8" width="36.7109375" customWidth="1"/>
    <col min="9" max="17" width="15.7109375" customWidth="1"/>
  </cols>
  <sheetData>
    <row r="1" spans="1:17" ht="34" customHeight="1">
      <c r="A1" s="1" t="s">
        <v>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" customHeight="1">
      <c r="A2" s="2" t="s">
        <v>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spans="1:17" ht="20" customHeight="1">
      <c r="I4" s="4">
        <v>0</v>
      </c>
      <c r="J4" s="4">
        <v>1</v>
      </c>
      <c r="K4" s="4">
        <v>2</v>
      </c>
      <c r="L4" s="4">
        <v>3</v>
      </c>
      <c r="M4" s="4">
        <v>4</v>
      </c>
      <c r="N4" s="4">
        <v>5</v>
      </c>
      <c r="O4" s="4">
        <v>6</v>
      </c>
      <c r="P4" s="4">
        <v>7</v>
      </c>
      <c r="Q4" s="4">
        <v>8</v>
      </c>
    </row>
    <row r="5" spans="1:17" ht="30" customHeight="1">
      <c r="A5" s="6" t="s">
        <v>26</v>
      </c>
      <c r="B5" s="6" t="s">
        <v>88</v>
      </c>
      <c r="C5" s="6" t="s">
        <v>89</v>
      </c>
      <c r="D5" s="6" t="s">
        <v>90</v>
      </c>
      <c r="E5" s="6" t="s">
        <v>91</v>
      </c>
      <c r="F5" s="6" t="s">
        <v>92</v>
      </c>
      <c r="G5" s="6" t="s">
        <v>93</v>
      </c>
      <c r="H5" s="6" t="s">
        <v>43</v>
      </c>
      <c r="I5" s="6" t="s">
        <v>94</v>
      </c>
      <c r="J5" s="6" t="s">
        <v>95</v>
      </c>
      <c r="K5" s="6" t="s">
        <v>96</v>
      </c>
      <c r="L5" s="6" t="s">
        <v>97</v>
      </c>
      <c r="M5" s="6" t="s">
        <v>98</v>
      </c>
      <c r="N5" s="6" t="s">
        <v>99</v>
      </c>
      <c r="O5" s="6" t="s">
        <v>100</v>
      </c>
      <c r="P5" s="6" t="s">
        <v>101</v>
      </c>
      <c r="Q5" s="6" t="s">
        <v>102</v>
      </c>
    </row>
    <row r="6" spans="1:17" ht="20" customHeight="1">
      <c r="A6" s="8" t="s">
        <v>103</v>
      </c>
      <c r="B6" s="10">
        <v>0.75</v>
      </c>
      <c r="C6" s="10">
        <v>1.15</v>
      </c>
      <c r="D6" s="10">
        <v>1.12</v>
      </c>
      <c r="E6" s="13">
        <f>I6+SUMPRODUCT(J6:Q6/((1+Assumptions!B9)^($J$4:$Q$4)))</f>
        <v>0</v>
      </c>
      <c r="F6" s="22">
        <f>IRR(I6:Q6)</f>
        <v>0</v>
      </c>
      <c r="G6" s="21">
        <f>IF(AND(E6&gt;=0,F6&gt;=Assumptions!B13),"Pass","Fail")</f>
        <v>0</v>
      </c>
      <c r="H6" s="5" t="s">
        <v>104</v>
      </c>
      <c r="I6" s="13">
        <f>-(Assumptions!B7+Assumptions!B8)*D6</f>
        <v>0</v>
      </c>
      <c r="J6" s="13">
        <f>'Cash Flow'!B7*B6-'Cash Flow'!C7*C6-'Cash Flow'!D7</f>
        <v>0</v>
      </c>
      <c r="K6" s="13">
        <f>'Cash Flow'!B8*B6-'Cash Flow'!C8*C6-'Cash Flow'!D8</f>
        <v>0</v>
      </c>
      <c r="L6" s="13">
        <f>'Cash Flow'!B9*B6-'Cash Flow'!C9*C6-'Cash Flow'!D9</f>
        <v>0</v>
      </c>
      <c r="M6" s="13">
        <f>'Cash Flow'!B10*B6-'Cash Flow'!C10*C6-'Cash Flow'!D10</f>
        <v>0</v>
      </c>
      <c r="N6" s="13">
        <f>'Cash Flow'!B11*B6-'Cash Flow'!C11*C6-'Cash Flow'!D11</f>
        <v>0</v>
      </c>
      <c r="O6" s="13">
        <f>'Cash Flow'!B12*B6-'Cash Flow'!C12*C6-'Cash Flow'!D12</f>
        <v>0</v>
      </c>
      <c r="P6" s="13">
        <f>'Cash Flow'!B13*B6-'Cash Flow'!C13*C6-'Cash Flow'!D13</f>
        <v>0</v>
      </c>
      <c r="Q6" s="13">
        <f>'Cash Flow'!B14*B6-'Cash Flow'!C14*C6-'Cash Flow'!D14+'Cash Flow'!E14</f>
        <v>0</v>
      </c>
    </row>
    <row r="7" spans="1:17" ht="20" customHeight="1">
      <c r="A7" s="8" t="s">
        <v>105</v>
      </c>
      <c r="B7" s="10">
        <v>1</v>
      </c>
      <c r="C7" s="10">
        <v>1</v>
      </c>
      <c r="D7" s="10">
        <v>1</v>
      </c>
      <c r="E7" s="13">
        <f>I7+SUMPRODUCT(J7:Q7/((1+Assumptions!B9)^($J$4:$Q$4)))</f>
        <v>0</v>
      </c>
      <c r="F7" s="22">
        <f>IRR(I7:Q7)</f>
        <v>0</v>
      </c>
      <c r="G7" s="21">
        <f>IF(AND(E7&gt;=0,F7&gt;=Assumptions!B13),"Pass","Fail")</f>
        <v>0</v>
      </c>
      <c r="H7" s="5" t="s">
        <v>104</v>
      </c>
      <c r="I7" s="13">
        <f>-(Assumptions!B7+Assumptions!B8)*D7</f>
        <v>0</v>
      </c>
      <c r="J7" s="13">
        <f>'Cash Flow'!B7*B7-'Cash Flow'!C7*C7-'Cash Flow'!D7</f>
        <v>0</v>
      </c>
      <c r="K7" s="13">
        <f>'Cash Flow'!B8*B7-'Cash Flow'!C8*C7-'Cash Flow'!D8</f>
        <v>0</v>
      </c>
      <c r="L7" s="13">
        <f>'Cash Flow'!B9*B7-'Cash Flow'!C9*C7-'Cash Flow'!D9</f>
        <v>0</v>
      </c>
      <c r="M7" s="13">
        <f>'Cash Flow'!B10*B7-'Cash Flow'!C10*C7-'Cash Flow'!D10</f>
        <v>0</v>
      </c>
      <c r="N7" s="13">
        <f>'Cash Flow'!B11*B7-'Cash Flow'!C11*C7-'Cash Flow'!D11</f>
        <v>0</v>
      </c>
      <c r="O7" s="13">
        <f>'Cash Flow'!B12*B7-'Cash Flow'!C12*C7-'Cash Flow'!D12</f>
        <v>0</v>
      </c>
      <c r="P7" s="13">
        <f>'Cash Flow'!B13*B7-'Cash Flow'!C13*C7-'Cash Flow'!D13</f>
        <v>0</v>
      </c>
      <c r="Q7" s="13">
        <f>'Cash Flow'!B14*B7-'Cash Flow'!C14*C7-'Cash Flow'!D14+'Cash Flow'!E14</f>
        <v>0</v>
      </c>
    </row>
    <row r="8" spans="1:17" ht="20" customHeight="1">
      <c r="A8" s="8" t="s">
        <v>106</v>
      </c>
      <c r="B8" s="10">
        <v>1.18</v>
      </c>
      <c r="C8" s="10">
        <v>0.95</v>
      </c>
      <c r="D8" s="10">
        <v>0.95</v>
      </c>
      <c r="E8" s="13">
        <f>I8+SUMPRODUCT(J8:Q8/((1+Assumptions!B9)^($J$4:$Q$4)))</f>
        <v>0</v>
      </c>
      <c r="F8" s="22">
        <f>IRR(I8:Q8)</f>
        <v>0</v>
      </c>
      <c r="G8" s="21">
        <f>IF(AND(E8&gt;=0,F8&gt;=Assumptions!B13),"Pass","Fail")</f>
        <v>0</v>
      </c>
      <c r="H8" s="5" t="s">
        <v>104</v>
      </c>
      <c r="I8" s="13">
        <f>-(Assumptions!B7+Assumptions!B8)*D8</f>
        <v>0</v>
      </c>
      <c r="J8" s="13">
        <f>'Cash Flow'!B7*B8-'Cash Flow'!C7*C8-'Cash Flow'!D7</f>
        <v>0</v>
      </c>
      <c r="K8" s="13">
        <f>'Cash Flow'!B8*B8-'Cash Flow'!C8*C8-'Cash Flow'!D8</f>
        <v>0</v>
      </c>
      <c r="L8" s="13">
        <f>'Cash Flow'!B9*B8-'Cash Flow'!C9*C8-'Cash Flow'!D9</f>
        <v>0</v>
      </c>
      <c r="M8" s="13">
        <f>'Cash Flow'!B10*B8-'Cash Flow'!C10*C8-'Cash Flow'!D10</f>
        <v>0</v>
      </c>
      <c r="N8" s="13">
        <f>'Cash Flow'!B11*B8-'Cash Flow'!C11*C8-'Cash Flow'!D11</f>
        <v>0</v>
      </c>
      <c r="O8" s="13">
        <f>'Cash Flow'!B12*B8-'Cash Flow'!C12*C8-'Cash Flow'!D12</f>
        <v>0</v>
      </c>
      <c r="P8" s="13">
        <f>'Cash Flow'!B13*B8-'Cash Flow'!C13*C8-'Cash Flow'!D13</f>
        <v>0</v>
      </c>
      <c r="Q8" s="13">
        <f>'Cash Flow'!B14*B8-'Cash Flow'!C14*C8-'Cash Flow'!D14+'Cash Flow'!E14</f>
        <v>0</v>
      </c>
    </row>
  </sheetData>
  <sheetProtection sheet="1" objects="1" scenarios="1" sort="0" autoFilter="0"/>
  <mergeCells count="2">
    <mergeCell ref="A1:Q1"/>
    <mergeCell ref="A2:Q2"/>
  </mergeCells>
  <pageMargins left="0.35" right="0.35" top="0.55" bottom="0.55" header="0.3" footer="0.3"/>
  <pageSetup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4.7109375" customWidth="1"/>
    <col min="2" max="2" width="30.7109375" customWidth="1"/>
    <col min="3" max="4" width="18.7109375" customWidth="1"/>
    <col min="5" max="5" width="20.7109375" customWidth="1"/>
    <col min="6" max="7" width="18.7109375" customWidth="1"/>
    <col min="8" max="8" width="35.7109375" customWidth="1"/>
    <col min="9" max="10" width="18.7109375" customWidth="1"/>
  </cols>
  <sheetData>
    <row r="1" spans="1:10" ht="34" customHeight="1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109</v>
      </c>
      <c r="B5" s="6" t="s">
        <v>43</v>
      </c>
      <c r="C5" s="6" t="s">
        <v>110</v>
      </c>
      <c r="D5" s="6" t="s">
        <v>111</v>
      </c>
      <c r="E5" s="6" t="s">
        <v>46</v>
      </c>
      <c r="F5" s="6" t="s">
        <v>112</v>
      </c>
      <c r="G5" s="6" t="s">
        <v>113</v>
      </c>
      <c r="H5" s="6" t="s">
        <v>114</v>
      </c>
    </row>
    <row r="6" spans="1:10" ht="20" customHeight="1">
      <c r="A6" s="8" t="s">
        <v>115</v>
      </c>
      <c r="B6" s="8" t="s">
        <v>116</v>
      </c>
      <c r="C6" s="8" t="s">
        <v>117</v>
      </c>
      <c r="D6" s="8" t="s">
        <v>118</v>
      </c>
      <c r="E6" s="8" t="s">
        <v>55</v>
      </c>
      <c r="F6" s="8" t="s">
        <v>119</v>
      </c>
      <c r="G6" s="23">
        <v>46287</v>
      </c>
      <c r="H6" s="8" t="s">
        <v>120</v>
      </c>
    </row>
    <row r="7" spans="1:10" ht="20" customHeight="1">
      <c r="A7" s="8" t="s">
        <v>121</v>
      </c>
      <c r="B7" s="8" t="s">
        <v>122</v>
      </c>
      <c r="C7" s="8" t="s">
        <v>123</v>
      </c>
      <c r="D7" s="8" t="s">
        <v>124</v>
      </c>
      <c r="E7" s="8" t="s">
        <v>55</v>
      </c>
      <c r="F7" s="8" t="s">
        <v>119</v>
      </c>
      <c r="G7" s="23">
        <v>46297</v>
      </c>
      <c r="H7" s="8" t="s">
        <v>120</v>
      </c>
    </row>
    <row r="8" spans="1:10" ht="20" customHeight="1">
      <c r="A8" s="8" t="s">
        <v>125</v>
      </c>
      <c r="B8" s="8" t="s">
        <v>126</v>
      </c>
      <c r="C8" s="8" t="s">
        <v>127</v>
      </c>
      <c r="D8" s="8" t="s">
        <v>128</v>
      </c>
      <c r="E8" s="8" t="s">
        <v>55</v>
      </c>
      <c r="F8" s="8" t="s">
        <v>119</v>
      </c>
      <c r="G8" s="23">
        <v>46307</v>
      </c>
      <c r="H8" s="8" t="s">
        <v>120</v>
      </c>
    </row>
    <row r="9" spans="1:10" ht="20" customHeight="1">
      <c r="A9" s="8" t="s">
        <v>129</v>
      </c>
      <c r="B9" s="8" t="s">
        <v>130</v>
      </c>
      <c r="C9" s="8" t="s">
        <v>131</v>
      </c>
      <c r="D9" s="8" t="s">
        <v>132</v>
      </c>
      <c r="E9" s="8" t="s">
        <v>51</v>
      </c>
      <c r="F9" s="8" t="s">
        <v>119</v>
      </c>
      <c r="G9" s="23">
        <v>46317</v>
      </c>
      <c r="H9" s="8" t="s">
        <v>120</v>
      </c>
    </row>
    <row r="10" spans="1:10" ht="20" customHeight="1">
      <c r="A10" s="8" t="s">
        <v>133</v>
      </c>
      <c r="B10" s="8" t="s">
        <v>134</v>
      </c>
      <c r="C10" s="8" t="s">
        <v>135</v>
      </c>
      <c r="D10" s="8" t="s">
        <v>136</v>
      </c>
      <c r="E10" s="8" t="s">
        <v>62</v>
      </c>
      <c r="F10" s="8" t="s">
        <v>119</v>
      </c>
      <c r="G10" s="23">
        <v>46327</v>
      </c>
      <c r="H10" s="8" t="s">
        <v>120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2.7109375" customWidth="1"/>
    <col min="2" max="2" width="27.7109375" customWidth="1"/>
    <col min="3" max="3" width="52.7109375" customWidth="1"/>
    <col min="4" max="4" width="21.7109375" customWidth="1"/>
    <col min="5" max="5" width="16.7109375" customWidth="1"/>
    <col min="6" max="6" width="17.7109375" customWidth="1"/>
    <col min="7" max="7" width="30.7109375" customWidth="1"/>
    <col min="8" max="10" width="18.7109375" customWidth="1"/>
  </cols>
  <sheetData>
    <row r="1" spans="1:10" ht="34" customHeight="1">
      <c r="A1" s="1" t="s">
        <v>137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138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139</v>
      </c>
      <c r="B5" s="6" t="s">
        <v>140</v>
      </c>
      <c r="C5" s="6" t="s">
        <v>141</v>
      </c>
      <c r="D5" s="6" t="s">
        <v>112</v>
      </c>
      <c r="E5" s="6" t="s">
        <v>142</v>
      </c>
      <c r="F5" s="6" t="s">
        <v>143</v>
      </c>
      <c r="G5" s="6" t="s">
        <v>144</v>
      </c>
    </row>
    <row r="6" spans="1:10" ht="40" customHeight="1">
      <c r="A6" s="5" t="s">
        <v>145</v>
      </c>
      <c r="B6" s="5" t="s">
        <v>146</v>
      </c>
      <c r="C6" s="5" t="s">
        <v>147</v>
      </c>
      <c r="D6" s="8" t="s">
        <v>148</v>
      </c>
      <c r="E6" s="23">
        <v>46284</v>
      </c>
      <c r="F6" s="8" t="s">
        <v>149</v>
      </c>
      <c r="G6" s="8"/>
    </row>
    <row r="7" spans="1:10" ht="40" customHeight="1">
      <c r="A7" s="5" t="s">
        <v>145</v>
      </c>
      <c r="B7" s="5" t="s">
        <v>150</v>
      </c>
      <c r="C7" s="5" t="s">
        <v>151</v>
      </c>
      <c r="D7" s="8" t="s">
        <v>148</v>
      </c>
      <c r="E7" s="23">
        <v>46291</v>
      </c>
      <c r="F7" s="8" t="s">
        <v>149</v>
      </c>
      <c r="G7" s="8"/>
    </row>
    <row r="8" spans="1:10" ht="40" customHeight="1">
      <c r="A8" s="5" t="s">
        <v>145</v>
      </c>
      <c r="B8" s="5" t="s">
        <v>152</v>
      </c>
      <c r="C8" s="5" t="s">
        <v>153</v>
      </c>
      <c r="D8" s="8" t="s">
        <v>148</v>
      </c>
      <c r="E8" s="23">
        <v>46298</v>
      </c>
      <c r="F8" s="8" t="s">
        <v>149</v>
      </c>
      <c r="G8" s="8"/>
    </row>
    <row r="9" spans="1:10" ht="40" customHeight="1">
      <c r="A9" s="5" t="s">
        <v>154</v>
      </c>
      <c r="B9" s="5" t="s">
        <v>155</v>
      </c>
      <c r="C9" s="5" t="s">
        <v>156</v>
      </c>
      <c r="D9" s="8" t="s">
        <v>148</v>
      </c>
      <c r="E9" s="23">
        <v>46305</v>
      </c>
      <c r="F9" s="8" t="s">
        <v>149</v>
      </c>
      <c r="G9" s="8"/>
    </row>
    <row r="10" spans="1:10" ht="40" customHeight="1">
      <c r="A10" s="5" t="s">
        <v>157</v>
      </c>
      <c r="B10" s="5" t="s">
        <v>158</v>
      </c>
      <c r="C10" s="5" t="s">
        <v>159</v>
      </c>
      <c r="D10" s="8" t="s">
        <v>148</v>
      </c>
      <c r="E10" s="23">
        <v>46312</v>
      </c>
      <c r="F10" s="8" t="s">
        <v>149</v>
      </c>
      <c r="G10" s="8"/>
    </row>
  </sheetData>
  <sheetProtection sheet="1" objects="1" scenarios="1" sort="0" autoFilter="0"/>
  <autoFilter ref="A5:G10"/>
  <mergeCells count="2">
    <mergeCell ref="A1:J1"/>
    <mergeCell ref="A2:J2"/>
  </mergeCells>
  <dataValidations count="1">
    <dataValidation type="list" allowBlank="1" showInputMessage="1" showErrorMessage="1" sqref="F6:F41">
      <formula1>"Not Started,In Progress,Blocked,Done"</formula1>
    </dataValidation>
  </dataValidations>
  <pageMargins left="0.35" right="0.35" top="0.55" bottom="0.5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 Here</vt:lpstr>
      <vt:lpstr>Assumptions</vt:lpstr>
      <vt:lpstr>Cash Flow</vt:lpstr>
      <vt:lpstr>Dashboard</vt:lpstr>
      <vt:lpstr>Scenario</vt:lpstr>
      <vt:lpstr>Assumption Log</vt:lpstr>
      <vt:lpstr>Action Plan</vt:lpstr>
    </vt:vector>
  </TitlesOfParts>
  <Company>ThinkToFinish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ThinkToFinish CAPEX BUSINESS CASE</dc:title>
  <dc:subject>CAPEX BUSINESS CASE</dc:subject>
  <dc:creator>ThinkToFinish</dc:creator>
  <dc:description>Free professional management toolkit. Sample data included.</dc:description>
  <cp:lastModifiedBy>ThinkToFinish</cp:lastModifiedBy>
  <dcterms:created xsi:type="dcterms:W3CDTF">2026-09-12T04:32:35Z</dcterms:created>
  <dcterms:modified xsi:type="dcterms:W3CDTF">2026-09-12T04:32:35Z</dcterms:modified>
</cp:coreProperties>
</file>